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Wpich\Downloads\TUL T - Rezervy\09 rozpočet\"/>
    </mc:Choice>
  </mc:AlternateContent>
  <xr:revisionPtr revIDLastSave="0" documentId="8_{74D0C3A7-52DE-4D4B-B455-E719EABBAB40}" xr6:coauthVersionLast="36" xr6:coauthVersionMax="36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Titul" sheetId="8" r:id="rId2"/>
    <sheet name="ARS - ODPOČTY" sheetId="2" r:id="rId3"/>
    <sheet name="ARS - PŘÍPOČTY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xlnm.Print_Area_1">"$#REF!.$A$1:$D$66"</definedName>
    <definedName name="_BPK1">#REF!</definedName>
    <definedName name="_BPK2">#REF!</definedName>
    <definedName name="_BPK3">#REF!</definedName>
    <definedName name="_dph1">#REF!</definedName>
    <definedName name="_dph2">#REF!</definedName>
    <definedName name="_dph3">#REF!</definedName>
    <definedName name="_END1">#REF!</definedName>
    <definedName name="_END2">#REF!</definedName>
    <definedName name="_xlnm._FilterDatabase" localSheetId="2" hidden="1">'ARS - ODPOČTY'!$C$87:$I$134</definedName>
    <definedName name="_xlnm._FilterDatabase" localSheetId="3" hidden="1">'ARS - PŘÍPOČTY'!$C$98:$I$499</definedName>
    <definedName name="_pol1">#REF!</definedName>
    <definedName name="_pol2">#REF!</definedName>
    <definedName name="_pol3">#REF!</definedName>
    <definedName name="aaaa">#N/A</definedName>
    <definedName name="ADKM">#REF!</definedName>
    <definedName name="afterdetail_rkap">#REF!</definedName>
    <definedName name="afterdetail_rozpocty">#REF!</definedName>
    <definedName name="Akce">[1]Formulář!$B$3</definedName>
    <definedName name="Aktuální_nabídka">[1]Formulář!#REF!</definedName>
    <definedName name="Analog">#REF!</definedName>
    <definedName name="bbbb">'[2]HV I.etapa'!#REF!</definedName>
    <definedName name="before_rkap">#REF!</definedName>
    <definedName name="before_rozpocty">#REF!</definedName>
    <definedName name="beforeafterdetail_rozpocty.Poznamka2.1">#REF!</definedName>
    <definedName name="beforedetail_rozpocty">#REF!</definedName>
    <definedName name="beforepata">#REF!</definedName>
    <definedName name="body_hlavy">#REF!</definedName>
    <definedName name="body_memrekapdph">#REF!</definedName>
    <definedName name="body_phlavy">#REF!</definedName>
    <definedName name="body_prekap">#REF!</definedName>
    <definedName name="body_rkap">#REF!</definedName>
    <definedName name="body_rozpocty">#REF!</definedName>
    <definedName name="body_rozpočty">#REF!</definedName>
    <definedName name="body_rpolozky">#REF!</definedName>
    <definedName name="body_rpolozky.Poznamka2">#REF!</definedName>
    <definedName name="celkembezdph">#REF!</definedName>
    <definedName name="celkemsdph">#REF!</definedName>
    <definedName name="celkemsdph.Poznamka2">#REF!</definedName>
    <definedName name="celkemsdph.Poznamka2.1">#REF!</definedName>
    <definedName name="celklemsdph">#REF!</definedName>
    <definedName name="CENA_CELKEM">#REF!</definedName>
    <definedName name="CENA_CELKEM_FIX">#REF!</definedName>
    <definedName name="CENA_FIX_WIEN">#REF!</definedName>
    <definedName name="cisloobjektu">#REF!</definedName>
    <definedName name="cislostavby">#REF!</definedName>
    <definedName name="connex">#REF!</definedName>
    <definedName name="časová_rezerva">#REF!</definedName>
    <definedName name="ČÁST_DOKUMENTACE">#REF!</definedName>
    <definedName name="ČísloNab">[1]Formulář!$B$4</definedName>
    <definedName name="_xlnm.Database">#REF!</definedName>
    <definedName name="DATUM">#REF!</definedName>
    <definedName name="DatumZprac">[1]Formulář!$B$20</definedName>
    <definedName name="DĚLENÍ_PROFESNÍHO_DILU">#REF!</definedName>
    <definedName name="Dil">#REF!</definedName>
    <definedName name="DÍLČÍ_ČLENĚNÍ">#REF!</definedName>
    <definedName name="Dodavka">#REF!</definedName>
    <definedName name="Dodavka0">#REF!</definedName>
    <definedName name="end_rozpocty">#REF!</definedName>
    <definedName name="EURO">[3]převody!$B$5</definedName>
    <definedName name="Excel_BuiltIn_Print_Area_1">#REF!</definedName>
    <definedName name="Excel_BuiltIn_Print_Area_1_1">#REF!</definedName>
    <definedName name="Excel_BuiltIn_Print_Area_1_1_1">#REF!</definedName>
    <definedName name="Excel_BuiltIn_Print_Titles_1_1">#REF!</definedName>
    <definedName name="firmy_rozpocty_pozn.Poznamka2">#REF!</definedName>
    <definedName name="footer">#REF!</definedName>
    <definedName name="footer2">#REF!</definedName>
    <definedName name="FUNKCNI_CLENENI">#REF!</definedName>
    <definedName name="G___P__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hr">#REF!</definedName>
    <definedName name="hr_HSV">#REF!</definedName>
    <definedName name="hr_PSV">#REF!</definedName>
    <definedName name="HSV">#REF!</definedName>
    <definedName name="HSV0">#REF!</definedName>
    <definedName name="hydro">#N/A</definedName>
    <definedName name="Hydrotechnické_výpočty">#N/A</definedName>
    <definedName name="HZS">#REF!</definedName>
    <definedName name="hzs_HSV">#REF!</definedName>
    <definedName name="hzs_PSV">#REF!</definedName>
    <definedName name="HZS0">#REF!</definedName>
    <definedName name="I">#REF!</definedName>
    <definedName name="inflace">#REF!</definedName>
    <definedName name="IntegralC">#REF!,#REF!</definedName>
    <definedName name="interier">#REF!</definedName>
    <definedName name="JKSO">#REF!</definedName>
    <definedName name="Kontrola">#REF!</definedName>
    <definedName name="kování">#REF!</definedName>
    <definedName name="Kusy">#REF!</definedName>
    <definedName name="MDKM">#REF!</definedName>
    <definedName name="MJ">#REF!</definedName>
    <definedName name="mmm">[4]EZS!$H$2</definedName>
    <definedName name="Monolog">#REF!</definedName>
    <definedName name="Mont">#REF!</definedName>
    <definedName name="Montaz0">#REF!</definedName>
    <definedName name="mzda">#REF!</definedName>
    <definedName name="mzda_pomocná">#REF!</definedName>
    <definedName name="mzda_PSV">#REF!</definedName>
    <definedName name="nátěr">#REF!</definedName>
    <definedName name="nátěr_replika">#REF!</definedName>
    <definedName name="NazevDilu">#REF!</definedName>
    <definedName name="nazevobjektu">#REF!</definedName>
    <definedName name="nazevstavby">#REF!</definedName>
    <definedName name="_xlnm.Print_Titles" localSheetId="2">'ARS - ODPOČTY'!$87:$87</definedName>
    <definedName name="_xlnm.Print_Titles" localSheetId="3">'ARS - PŘÍPOČTY'!$98:$98</definedName>
    <definedName name="_xlnm.Print_Titles" localSheetId="0">'Rekapitulace stavby'!$52:$52</definedName>
    <definedName name="Objednatel">[1]Formulář!$B$5</definedName>
    <definedName name="_xlnm.Print_Area" localSheetId="2">'ARS - ODPOČTY'!$C$75:$I$134</definedName>
    <definedName name="_xlnm.Print_Area" localSheetId="3">'ARS - PŘÍPOČTY'!$C$86:$I$499</definedName>
    <definedName name="_xlnm.Print_Area" localSheetId="0">'Rekapitulace stavby'!$D$4:$AO$36,'Rekapitulace stavby'!$C$42:$AQ$61</definedName>
    <definedName name="_xlnm.Print_Area" localSheetId="1">Titul!$A$1:$J$22</definedName>
    <definedName name="ocel">#REF!</definedName>
    <definedName name="odvoz">#REF!</definedName>
    <definedName name="okno_kování_replika">#REF!</definedName>
    <definedName name="okno_replika">#REF!</definedName>
    <definedName name="p">#REF!</definedName>
    <definedName name="pata">#REF!</definedName>
    <definedName name="PM">'[5]Objekt A-DATA'!#REF!</definedName>
    <definedName name="Pocet_Integral">#REF!,#REF!</definedName>
    <definedName name="PocetMJ">#REF!</definedName>
    <definedName name="pojistné">#REF!</definedName>
    <definedName name="polbezcen1">#REF!</definedName>
    <definedName name="polcen2">#REF!</definedName>
    <definedName name="polcen3">#REF!</definedName>
    <definedName name="Poznamka">#REF!</definedName>
    <definedName name="prdel">#REF!</definedName>
    <definedName name="PROFESNI_DIL">#REF!</definedName>
    <definedName name="Projektant">#REF!</definedName>
    <definedName name="přesčasy">#REF!</definedName>
    <definedName name="PSV">#REF!</definedName>
    <definedName name="PSV0">#REF!</definedName>
    <definedName name="Rabat_1">'[6]Výpočet netto cen'!$B$7</definedName>
    <definedName name="rám">#REF!</definedName>
    <definedName name="rám_connex">#REF!</definedName>
    <definedName name="RekapitulaceDPH">#REF!,#REF!,#REF!,#REF!,#REF!,#REF!</definedName>
    <definedName name="Restricted">#REF!</definedName>
    <definedName name="safdas">#REF!</definedName>
    <definedName name="SazbaDPH1">#REF!</definedName>
    <definedName name="SazbaDPH2">#REF!</definedName>
    <definedName name="sklo">#REF!</definedName>
    <definedName name="sklo_požární">#REF!</definedName>
    <definedName name="skonto_1">'[6]Výpočet netto cen'!$B$11</definedName>
    <definedName name="skonto_2">'[6]Výpočet netto cen'!$B$12</definedName>
    <definedName name="skonto_3">'[6]Výpočet netto cen'!$B$13</definedName>
    <definedName name="Skupiny">#REF!</definedName>
    <definedName name="sleva">[3]převody!$C$4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RT">#REF!</definedName>
    <definedName name="STAVEBNI_OBJEKT">#REF!</definedName>
    <definedName name="sum_memrekapdph">#REF!</definedName>
    <definedName name="sum_prekap">#REF!</definedName>
    <definedName name="špaleta">#REF!</definedName>
    <definedName name="test">#N/A</definedName>
    <definedName name="Tlacitka_EX">#REF!,#REF!</definedName>
    <definedName name="top_memrekapdph">#REF!</definedName>
    <definedName name="top_phlavy">#REF!</definedName>
    <definedName name="top_rkap">#REF!</definedName>
    <definedName name="top_rozpocty">#REF!</definedName>
    <definedName name="top_rpolozky">#REF!</definedName>
    <definedName name="TotalsDPH">#REF!</definedName>
    <definedName name="Typ">#REF!</definedName>
    <definedName name="TypNabidky">[1]Formulář!$B$2</definedName>
    <definedName name="UkazatDPH">[1]Formulář!$B$8</definedName>
    <definedName name="V_BezSlevy">"N"&amp;#REF!</definedName>
    <definedName name="V_BruttoCelkem">#REF!*(1+#REF!/100)</definedName>
    <definedName name="V_BruttoCelkemDPH" localSheetId="1">IF(UPPER(UkazatDPH)="A",V_BruttoCelkem," ")</definedName>
    <definedName name="V_BruttoCelkemDPH">IF(UPPER(UkazatDPH)="A",V_BruttoCelkem," ")</definedName>
    <definedName name="V_CelkemBezDPH">SUMIF(#REF!,#REF!,#REF!)</definedName>
    <definedName name="V_CelkemBezDPHNakup">SUMIF(#REF!,#REF!,#REF!)</definedName>
    <definedName name="V_CelkemKW">SUMIF(#REF!,"C",#REF!)</definedName>
    <definedName name="V_NabSkupNaz">VLOOKUP(#REF!,#REF!,6,0)</definedName>
    <definedName name="V_NettoCelkem">#REF!*#REF!</definedName>
    <definedName name="V_Plus1">[1]Rekapitulace!A1048576+1</definedName>
    <definedName name="V_Poz">#REF! &amp; "." &amp;#REF! &amp; "." &amp;#REF!</definedName>
    <definedName name="V_PozSkupina">#REF!</definedName>
    <definedName name="V_Prikon">IF(LEFT(#REF!,4)=#REF!,VALUE(RIGHT(#REF!,LEN(#REF!)-5)),0)</definedName>
    <definedName name="V_RekNetto">IF([1]Rekapitulace!$C1=" ", " ",VLOOKUP([1]Rekapitulace!$C1,#REF!,4,0))</definedName>
    <definedName name="V_RekSkup">VLOOKUP([1]Rekapitulace!$A1,#REF!,3,0)</definedName>
    <definedName name="V_RekSkupNaz">IF(ISERROR([1]Rekapitulace!XFD1), " ",[1]Rekapitulace!XFD1)</definedName>
    <definedName name="V_SkupinaCelkem">SUMIF(#REF!,#REF!,#REF!)</definedName>
    <definedName name="V_SkupinaCelkemDPH" localSheetId="1">IF(UPPER(UkazatDPH)="A",V_SkupinaCelkem," ")</definedName>
    <definedName name="V_SkupinaCelkemDPH">IF(UPPER(UkazatDPH)="A",V_SkupinaCelkem," ")</definedName>
    <definedName name="V_SLEVA">-SUMIF(#REF!,"P",#REF!)*#REF!/100</definedName>
    <definedName name="V_Up">#REF!</definedName>
    <definedName name="V_UpPlus1">#REF!+1</definedName>
    <definedName name="VedProjProfese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_01">#REF!</definedName>
    <definedName name="VYPRACOVAL_02">#REF!</definedName>
    <definedName name="VYPRACOVAL_03">#REF!</definedName>
    <definedName name="xx">'[7]Krycí list'!$A$8</definedName>
    <definedName name="Zakazka">#REF!</definedName>
    <definedName name="ZakHead">#REF!</definedName>
    <definedName name="Zaklad22">#REF!</definedName>
    <definedName name="Zaklad5">#REF!</definedName>
    <definedName name="Zhotovitel">#REF!</definedName>
    <definedName name="zisk">[8]EZS!$H$2</definedName>
    <definedName name="Zpracovatel">#REF!</definedName>
  </definedNames>
  <calcPr calcId="179021"/>
</workbook>
</file>

<file path=xl/calcChain.xml><?xml version="1.0" encoding="utf-8"?>
<calcChain xmlns="http://schemas.openxmlformats.org/spreadsheetml/2006/main">
  <c r="BI491" i="9" l="1"/>
  <c r="BG491" i="9"/>
  <c r="BF491" i="9"/>
  <c r="BE491" i="9"/>
  <c r="BD491" i="9"/>
  <c r="R491" i="9"/>
  <c r="P491" i="9"/>
  <c r="N491" i="9"/>
  <c r="BC491" i="9"/>
  <c r="BI484" i="9"/>
  <c r="BG484" i="9"/>
  <c r="BF484" i="9"/>
  <c r="BE484" i="9"/>
  <c r="BD484" i="9"/>
  <c r="BC484" i="9"/>
  <c r="R484" i="9"/>
  <c r="P484" i="9"/>
  <c r="N484" i="9"/>
  <c r="BI451" i="9"/>
  <c r="BG451" i="9"/>
  <c r="BF451" i="9"/>
  <c r="BE451" i="9"/>
  <c r="BD451" i="9"/>
  <c r="R451" i="9"/>
  <c r="R450" i="9" s="1"/>
  <c r="P451" i="9"/>
  <c r="N451" i="9"/>
  <c r="BC451" i="9"/>
  <c r="BI450" i="9"/>
  <c r="BI449" i="9"/>
  <c r="BG449" i="9"/>
  <c r="BF449" i="9"/>
  <c r="BE449" i="9"/>
  <c r="BD449" i="9"/>
  <c r="R449" i="9"/>
  <c r="P449" i="9"/>
  <c r="N449" i="9"/>
  <c r="BC449" i="9"/>
  <c r="BI446" i="9"/>
  <c r="BG446" i="9"/>
  <c r="BF446" i="9"/>
  <c r="BE446" i="9"/>
  <c r="BD446" i="9"/>
  <c r="R446" i="9"/>
  <c r="P446" i="9"/>
  <c r="N446" i="9"/>
  <c r="BC446" i="9"/>
  <c r="BI444" i="9"/>
  <c r="BG444" i="9"/>
  <c r="BF444" i="9"/>
  <c r="BE444" i="9"/>
  <c r="BD444" i="9"/>
  <c r="R444" i="9"/>
  <c r="P444" i="9"/>
  <c r="N444" i="9"/>
  <c r="BC444" i="9"/>
  <c r="BI426" i="9"/>
  <c r="BG426" i="9"/>
  <c r="BF426" i="9"/>
  <c r="BE426" i="9"/>
  <c r="BD426" i="9"/>
  <c r="R426" i="9"/>
  <c r="P426" i="9"/>
  <c r="N426" i="9"/>
  <c r="BC426" i="9"/>
  <c r="BI425" i="9"/>
  <c r="BI424" i="9"/>
  <c r="BG424" i="9"/>
  <c r="BF424" i="9"/>
  <c r="BE424" i="9"/>
  <c r="BD424" i="9"/>
  <c r="R424" i="9"/>
  <c r="P424" i="9"/>
  <c r="N424" i="9"/>
  <c r="BC424" i="9"/>
  <c r="BI421" i="9"/>
  <c r="BG421" i="9"/>
  <c r="BF421" i="9"/>
  <c r="BE421" i="9"/>
  <c r="BD421" i="9"/>
  <c r="R421" i="9"/>
  <c r="P421" i="9"/>
  <c r="N421" i="9"/>
  <c r="BC421" i="9"/>
  <c r="BI419" i="9"/>
  <c r="BG419" i="9"/>
  <c r="BF419" i="9"/>
  <c r="BE419" i="9"/>
  <c r="BD419" i="9"/>
  <c r="R419" i="9"/>
  <c r="P419" i="9"/>
  <c r="N419" i="9"/>
  <c r="BC419" i="9"/>
  <c r="BI409" i="9"/>
  <c r="BG409" i="9"/>
  <c r="BF409" i="9"/>
  <c r="BE409" i="9"/>
  <c r="BD409" i="9"/>
  <c r="BC409" i="9"/>
  <c r="R409" i="9"/>
  <c r="P409" i="9"/>
  <c r="N409" i="9"/>
  <c r="BI407" i="9"/>
  <c r="BG407" i="9"/>
  <c r="BF407" i="9"/>
  <c r="BE407" i="9"/>
  <c r="BD407" i="9"/>
  <c r="R407" i="9"/>
  <c r="R406" i="9" s="1"/>
  <c r="P407" i="9"/>
  <c r="N407" i="9"/>
  <c r="BC407" i="9"/>
  <c r="BI406" i="9"/>
  <c r="BI405" i="9"/>
  <c r="BG405" i="9"/>
  <c r="BF405" i="9"/>
  <c r="BE405" i="9"/>
  <c r="BD405" i="9"/>
  <c r="R405" i="9"/>
  <c r="P405" i="9"/>
  <c r="N405" i="9"/>
  <c r="BC405" i="9"/>
  <c r="BI403" i="9"/>
  <c r="BG403" i="9"/>
  <c r="BF403" i="9"/>
  <c r="BE403" i="9"/>
  <c r="BD403" i="9"/>
  <c r="R403" i="9"/>
  <c r="P403" i="9"/>
  <c r="N403" i="9"/>
  <c r="BC403" i="9"/>
  <c r="BI400" i="9"/>
  <c r="BG400" i="9"/>
  <c r="BF400" i="9"/>
  <c r="BE400" i="9"/>
  <c r="BD400" i="9"/>
  <c r="R400" i="9"/>
  <c r="P400" i="9"/>
  <c r="N400" i="9"/>
  <c r="BC400" i="9"/>
  <c r="BI398" i="9"/>
  <c r="BG398" i="9"/>
  <c r="BF398" i="9"/>
  <c r="BE398" i="9"/>
  <c r="BD398" i="9"/>
  <c r="R398" i="9"/>
  <c r="P398" i="9"/>
  <c r="N398" i="9"/>
  <c r="BC398" i="9"/>
  <c r="BI395" i="9"/>
  <c r="BG395" i="9"/>
  <c r="BF395" i="9"/>
  <c r="BE395" i="9"/>
  <c r="BD395" i="9"/>
  <c r="R395" i="9"/>
  <c r="P395" i="9"/>
  <c r="P392" i="9" s="1"/>
  <c r="N395" i="9"/>
  <c r="BC395" i="9"/>
  <c r="BI393" i="9"/>
  <c r="BG393" i="9"/>
  <c r="BF393" i="9"/>
  <c r="BE393" i="9"/>
  <c r="BD393" i="9"/>
  <c r="R393" i="9"/>
  <c r="R392" i="9" s="1"/>
  <c r="P393" i="9"/>
  <c r="N393" i="9"/>
  <c r="BC393" i="9"/>
  <c r="BI392" i="9"/>
  <c r="BI391" i="9"/>
  <c r="BG391" i="9"/>
  <c r="BF391" i="9"/>
  <c r="BE391" i="9"/>
  <c r="BD391" i="9"/>
  <c r="R391" i="9"/>
  <c r="P391" i="9"/>
  <c r="N391" i="9"/>
  <c r="BC391" i="9"/>
  <c r="BI389" i="9"/>
  <c r="BG389" i="9"/>
  <c r="BF389" i="9"/>
  <c r="BE389" i="9"/>
  <c r="BD389" i="9"/>
  <c r="R389" i="9"/>
  <c r="P389" i="9"/>
  <c r="N389" i="9"/>
  <c r="BC389" i="9"/>
  <c r="BI387" i="9"/>
  <c r="BG387" i="9"/>
  <c r="BF387" i="9"/>
  <c r="BE387" i="9"/>
  <c r="BD387" i="9"/>
  <c r="R387" i="9"/>
  <c r="P387" i="9"/>
  <c r="N387" i="9"/>
  <c r="BC387" i="9"/>
  <c r="BI381" i="9"/>
  <c r="BG381" i="9"/>
  <c r="BF381" i="9"/>
  <c r="BE381" i="9"/>
  <c r="BD381" i="9"/>
  <c r="R381" i="9"/>
  <c r="P381" i="9"/>
  <c r="N381" i="9"/>
  <c r="BC381" i="9"/>
  <c r="BI379" i="9"/>
  <c r="BG379" i="9"/>
  <c r="BF379" i="9"/>
  <c r="BE379" i="9"/>
  <c r="BD379" i="9"/>
  <c r="R379" i="9"/>
  <c r="P379" i="9"/>
  <c r="N379" i="9"/>
  <c r="N375" i="9" s="1"/>
  <c r="BC379" i="9"/>
  <c r="BI376" i="9"/>
  <c r="BI375" i="9" s="1"/>
  <c r="BG376" i="9"/>
  <c r="BF376" i="9"/>
  <c r="BE376" i="9"/>
  <c r="BD376" i="9"/>
  <c r="R376" i="9"/>
  <c r="P376" i="9"/>
  <c r="N376" i="9"/>
  <c r="BC376" i="9"/>
  <c r="BI373" i="9"/>
  <c r="BG373" i="9"/>
  <c r="BF373" i="9"/>
  <c r="BE373" i="9"/>
  <c r="BD373" i="9"/>
  <c r="R373" i="9"/>
  <c r="P373" i="9"/>
  <c r="N373" i="9"/>
  <c r="BC373" i="9"/>
  <c r="BI371" i="9"/>
  <c r="BG371" i="9"/>
  <c r="BF371" i="9"/>
  <c r="BE371" i="9"/>
  <c r="BD371" i="9"/>
  <c r="R371" i="9"/>
  <c r="P371" i="9"/>
  <c r="N371" i="9"/>
  <c r="N368" i="9" s="1"/>
  <c r="BC371" i="9"/>
  <c r="BI369" i="9"/>
  <c r="BG369" i="9"/>
  <c r="BF369" i="9"/>
  <c r="BE369" i="9"/>
  <c r="BD369" i="9"/>
  <c r="R369" i="9"/>
  <c r="R368" i="9" s="1"/>
  <c r="P369" i="9"/>
  <c r="N369" i="9"/>
  <c r="BC369" i="9"/>
  <c r="BI368" i="9"/>
  <c r="BI366" i="9"/>
  <c r="BG366" i="9"/>
  <c r="BF366" i="9"/>
  <c r="BE366" i="9"/>
  <c r="BD366" i="9"/>
  <c r="R366" i="9"/>
  <c r="P366" i="9"/>
  <c r="N366" i="9"/>
  <c r="BC366" i="9"/>
  <c r="BI364" i="9"/>
  <c r="BG364" i="9"/>
  <c r="BF364" i="9"/>
  <c r="BE364" i="9"/>
  <c r="BD364" i="9"/>
  <c r="BC364" i="9"/>
  <c r="R364" i="9"/>
  <c r="P364" i="9"/>
  <c r="N364" i="9"/>
  <c r="BI362" i="9"/>
  <c r="BG362" i="9"/>
  <c r="BF362" i="9"/>
  <c r="BE362" i="9"/>
  <c r="BD362" i="9"/>
  <c r="R362" i="9"/>
  <c r="P362" i="9"/>
  <c r="P361" i="9" s="1"/>
  <c r="N362" i="9"/>
  <c r="BC362" i="9"/>
  <c r="BI361" i="9"/>
  <c r="R361" i="9"/>
  <c r="BI359" i="9"/>
  <c r="BG359" i="9"/>
  <c r="BF359" i="9"/>
  <c r="BE359" i="9"/>
  <c r="BD359" i="9"/>
  <c r="R359" i="9"/>
  <c r="P359" i="9"/>
  <c r="N359" i="9"/>
  <c r="BC359" i="9"/>
  <c r="BI357" i="9"/>
  <c r="BG357" i="9"/>
  <c r="BF357" i="9"/>
  <c r="BE357" i="9"/>
  <c r="BD357" i="9"/>
  <c r="R357" i="9"/>
  <c r="P357" i="9"/>
  <c r="N357" i="9"/>
  <c r="BC357" i="9"/>
  <c r="BI355" i="9"/>
  <c r="BG355" i="9"/>
  <c r="BF355" i="9"/>
  <c r="BE355" i="9"/>
  <c r="BD355" i="9"/>
  <c r="R355" i="9"/>
  <c r="P355" i="9"/>
  <c r="N355" i="9"/>
  <c r="BC355" i="9"/>
  <c r="BI353" i="9"/>
  <c r="BG353" i="9"/>
  <c r="BF353" i="9"/>
  <c r="BE353" i="9"/>
  <c r="BD353" i="9"/>
  <c r="R353" i="9"/>
  <c r="P353" i="9"/>
  <c r="N353" i="9"/>
  <c r="BC353" i="9"/>
  <c r="BI351" i="9"/>
  <c r="BI350" i="9" s="1"/>
  <c r="BG351" i="9"/>
  <c r="BF351" i="9"/>
  <c r="BE351" i="9"/>
  <c r="BD351" i="9"/>
  <c r="R351" i="9"/>
  <c r="P351" i="9"/>
  <c r="P350" i="9" s="1"/>
  <c r="N351" i="9"/>
  <c r="N350" i="9" s="1"/>
  <c r="BC351" i="9"/>
  <c r="BI348" i="9"/>
  <c r="BG348" i="9"/>
  <c r="BF348" i="9"/>
  <c r="BE348" i="9"/>
  <c r="BD348" i="9"/>
  <c r="BC348" i="9"/>
  <c r="R348" i="9"/>
  <c r="P348" i="9"/>
  <c r="N348" i="9"/>
  <c r="BI346" i="9"/>
  <c r="BG346" i="9"/>
  <c r="BF346" i="9"/>
  <c r="BE346" i="9"/>
  <c r="BD346" i="9"/>
  <c r="R346" i="9"/>
  <c r="P346" i="9"/>
  <c r="N346" i="9"/>
  <c r="BC346" i="9"/>
  <c r="BI344" i="9"/>
  <c r="BG344" i="9"/>
  <c r="BF344" i="9"/>
  <c r="BE344" i="9"/>
  <c r="BD344" i="9"/>
  <c r="BC344" i="9"/>
  <c r="R344" i="9"/>
  <c r="P344" i="9"/>
  <c r="N344" i="9"/>
  <c r="BI342" i="9"/>
  <c r="BG342" i="9"/>
  <c r="BF342" i="9"/>
  <c r="BE342" i="9"/>
  <c r="BD342" i="9"/>
  <c r="R342" i="9"/>
  <c r="P342" i="9"/>
  <c r="P341" i="9" s="1"/>
  <c r="N342" i="9"/>
  <c r="BC342" i="9"/>
  <c r="BI341" i="9"/>
  <c r="R341" i="9"/>
  <c r="BI340" i="9"/>
  <c r="BG340" i="9"/>
  <c r="BF340" i="9"/>
  <c r="BE340" i="9"/>
  <c r="BD340" i="9"/>
  <c r="R340" i="9"/>
  <c r="P340" i="9"/>
  <c r="N340" i="9"/>
  <c r="BC340" i="9"/>
  <c r="BI337" i="9"/>
  <c r="BG337" i="9"/>
  <c r="BF337" i="9"/>
  <c r="BE337" i="9"/>
  <c r="BD337" i="9"/>
  <c r="R337" i="9"/>
  <c r="P337" i="9"/>
  <c r="N337" i="9"/>
  <c r="BC337" i="9"/>
  <c r="BI335" i="9"/>
  <c r="BG335" i="9"/>
  <c r="BF335" i="9"/>
  <c r="BE335" i="9"/>
  <c r="BD335" i="9"/>
  <c r="R335" i="9"/>
  <c r="P335" i="9"/>
  <c r="N335" i="9"/>
  <c r="BC335" i="9"/>
  <c r="BI332" i="9"/>
  <c r="BG332" i="9"/>
  <c r="BF332" i="9"/>
  <c r="BE332" i="9"/>
  <c r="BD332" i="9"/>
  <c r="R332" i="9"/>
  <c r="P332" i="9"/>
  <c r="N332" i="9"/>
  <c r="BC332" i="9"/>
  <c r="BI329" i="9"/>
  <c r="BG329" i="9"/>
  <c r="BF329" i="9"/>
  <c r="BE329" i="9"/>
  <c r="BD329" i="9"/>
  <c r="R329" i="9"/>
  <c r="P329" i="9"/>
  <c r="N329" i="9"/>
  <c r="BC329" i="9"/>
  <c r="BI323" i="9"/>
  <c r="BG323" i="9"/>
  <c r="BF323" i="9"/>
  <c r="BE323" i="9"/>
  <c r="BD323" i="9"/>
  <c r="R323" i="9"/>
  <c r="P323" i="9"/>
  <c r="N323" i="9"/>
  <c r="BC323" i="9"/>
  <c r="BI316" i="9"/>
  <c r="BG316" i="9"/>
  <c r="BF316" i="9"/>
  <c r="BE316" i="9"/>
  <c r="BD316" i="9"/>
  <c r="R316" i="9"/>
  <c r="P316" i="9"/>
  <c r="N316" i="9"/>
  <c r="BC316" i="9"/>
  <c r="BI313" i="9"/>
  <c r="BG313" i="9"/>
  <c r="BF313" i="9"/>
  <c r="BE313" i="9"/>
  <c r="BD313" i="9"/>
  <c r="R313" i="9"/>
  <c r="P313" i="9"/>
  <c r="N313" i="9"/>
  <c r="BC313" i="9"/>
  <c r="BI310" i="9"/>
  <c r="BI309" i="9" s="1"/>
  <c r="BG310" i="9"/>
  <c r="BF310" i="9"/>
  <c r="BE310" i="9"/>
  <c r="BD310" i="9"/>
  <c r="R310" i="9"/>
  <c r="P310" i="9"/>
  <c r="P309" i="9" s="1"/>
  <c r="N310" i="9"/>
  <c r="N309" i="9" s="1"/>
  <c r="BC310" i="9"/>
  <c r="BI308" i="9"/>
  <c r="BG308" i="9"/>
  <c r="BF308" i="9"/>
  <c r="BE308" i="9"/>
  <c r="BD308" i="9"/>
  <c r="R308" i="9"/>
  <c r="P308" i="9"/>
  <c r="N308" i="9"/>
  <c r="BC308" i="9"/>
  <c r="BI306" i="9"/>
  <c r="BG306" i="9"/>
  <c r="BF306" i="9"/>
  <c r="BE306" i="9"/>
  <c r="BD306" i="9"/>
  <c r="R306" i="9"/>
  <c r="P306" i="9"/>
  <c r="N306" i="9"/>
  <c r="BC306" i="9"/>
  <c r="BI302" i="9"/>
  <c r="BG302" i="9"/>
  <c r="BF302" i="9"/>
  <c r="BE302" i="9"/>
  <c r="BD302" i="9"/>
  <c r="R302" i="9"/>
  <c r="P302" i="9"/>
  <c r="N302" i="9"/>
  <c r="BC302" i="9"/>
  <c r="BI299" i="9"/>
  <c r="BG299" i="9"/>
  <c r="BF299" i="9"/>
  <c r="BE299" i="9"/>
  <c r="BD299" i="9"/>
  <c r="R299" i="9"/>
  <c r="P299" i="9"/>
  <c r="N299" i="9"/>
  <c r="BC299" i="9"/>
  <c r="BI296" i="9"/>
  <c r="BG296" i="9"/>
  <c r="BF296" i="9"/>
  <c r="BE296" i="9"/>
  <c r="BD296" i="9"/>
  <c r="R296" i="9"/>
  <c r="P296" i="9"/>
  <c r="N296" i="9"/>
  <c r="BC296" i="9"/>
  <c r="BI292" i="9"/>
  <c r="BI291" i="9" s="1"/>
  <c r="BG292" i="9"/>
  <c r="BF292" i="9"/>
  <c r="BE292" i="9"/>
  <c r="BD292" i="9"/>
  <c r="R292" i="9"/>
  <c r="R291" i="9" s="1"/>
  <c r="P292" i="9"/>
  <c r="N292" i="9"/>
  <c r="BC292" i="9"/>
  <c r="BI290" i="9"/>
  <c r="BG290" i="9"/>
  <c r="BF290" i="9"/>
  <c r="BE290" i="9"/>
  <c r="BD290" i="9"/>
  <c r="R290" i="9"/>
  <c r="P290" i="9"/>
  <c r="N290" i="9"/>
  <c r="BC290" i="9"/>
  <c r="BI287" i="9"/>
  <c r="BG287" i="9"/>
  <c r="BF287" i="9"/>
  <c r="BE287" i="9"/>
  <c r="BD287" i="9"/>
  <c r="BC287" i="9"/>
  <c r="R287" i="9"/>
  <c r="P287" i="9"/>
  <c r="N287" i="9"/>
  <c r="BI284" i="9"/>
  <c r="BI283" i="9" s="1"/>
  <c r="BG284" i="9"/>
  <c r="BF284" i="9"/>
  <c r="BE284" i="9"/>
  <c r="BD284" i="9"/>
  <c r="R284" i="9"/>
  <c r="P284" i="9"/>
  <c r="P283" i="9" s="1"/>
  <c r="N284" i="9"/>
  <c r="N283" i="9" s="1"/>
  <c r="BC284" i="9"/>
  <c r="BI281" i="9"/>
  <c r="BI280" i="9" s="1"/>
  <c r="BG281" i="9"/>
  <c r="BF281" i="9"/>
  <c r="BE281" i="9"/>
  <c r="BD281" i="9"/>
  <c r="R281" i="9"/>
  <c r="P281" i="9"/>
  <c r="N281" i="9"/>
  <c r="N280" i="9" s="1"/>
  <c r="BC281" i="9"/>
  <c r="R280" i="9"/>
  <c r="P280" i="9"/>
  <c r="BI278" i="9"/>
  <c r="BG278" i="9"/>
  <c r="BF278" i="9"/>
  <c r="BE278" i="9"/>
  <c r="BD278" i="9"/>
  <c r="BC278" i="9"/>
  <c r="R278" i="9"/>
  <c r="P278" i="9"/>
  <c r="N278" i="9"/>
  <c r="BI277" i="9"/>
  <c r="BG277" i="9"/>
  <c r="BF277" i="9"/>
  <c r="BE277" i="9"/>
  <c r="BD277" i="9"/>
  <c r="R277" i="9"/>
  <c r="R274" i="9" s="1"/>
  <c r="P277" i="9"/>
  <c r="N277" i="9"/>
  <c r="BC277" i="9"/>
  <c r="BI276" i="9"/>
  <c r="BG276" i="9"/>
  <c r="BF276" i="9"/>
  <c r="BE276" i="9"/>
  <c r="BD276" i="9"/>
  <c r="BC276" i="9"/>
  <c r="R276" i="9"/>
  <c r="P276" i="9"/>
  <c r="N276" i="9"/>
  <c r="BI275" i="9"/>
  <c r="BI274" i="9" s="1"/>
  <c r="BG275" i="9"/>
  <c r="BF275" i="9"/>
  <c r="BE275" i="9"/>
  <c r="BD275" i="9"/>
  <c r="R275" i="9"/>
  <c r="P275" i="9"/>
  <c r="N275" i="9"/>
  <c r="BC275" i="9"/>
  <c r="BI252" i="9"/>
  <c r="BG252" i="9"/>
  <c r="BF252" i="9"/>
  <c r="BE252" i="9"/>
  <c r="BD252" i="9"/>
  <c r="R252" i="9"/>
  <c r="P252" i="9"/>
  <c r="N252" i="9"/>
  <c r="BC252" i="9"/>
  <c r="BI250" i="9"/>
  <c r="BG250" i="9"/>
  <c r="BF250" i="9"/>
  <c r="BE250" i="9"/>
  <c r="BD250" i="9"/>
  <c r="R250" i="9"/>
  <c r="P250" i="9"/>
  <c r="N250" i="9"/>
  <c r="BC250" i="9"/>
  <c r="BI247" i="9"/>
  <c r="BG247" i="9"/>
  <c r="BF247" i="9"/>
  <c r="BE247" i="9"/>
  <c r="BD247" i="9"/>
  <c r="R247" i="9"/>
  <c r="P247" i="9"/>
  <c r="N247" i="9"/>
  <c r="BC247" i="9"/>
  <c r="BI244" i="9"/>
  <c r="BG244" i="9"/>
  <c r="BF244" i="9"/>
  <c r="BE244" i="9"/>
  <c r="BD244" i="9"/>
  <c r="BC244" i="9"/>
  <c r="R244" i="9"/>
  <c r="P244" i="9"/>
  <c r="N244" i="9"/>
  <c r="BI241" i="9"/>
  <c r="BG241" i="9"/>
  <c r="BF241" i="9"/>
  <c r="BE241" i="9"/>
  <c r="BD241" i="9"/>
  <c r="R241" i="9"/>
  <c r="P241" i="9"/>
  <c r="N241" i="9"/>
  <c r="BC241" i="9"/>
  <c r="BI235" i="9"/>
  <c r="BG235" i="9"/>
  <c r="BF235" i="9"/>
  <c r="BE235" i="9"/>
  <c r="BD235" i="9"/>
  <c r="R235" i="9"/>
  <c r="P235" i="9"/>
  <c r="N235" i="9"/>
  <c r="BC235" i="9"/>
  <c r="BI229" i="9"/>
  <c r="BG229" i="9"/>
  <c r="BF229" i="9"/>
  <c r="BE229" i="9"/>
  <c r="BD229" i="9"/>
  <c r="R229" i="9"/>
  <c r="P229" i="9"/>
  <c r="P226" i="9" s="1"/>
  <c r="N229" i="9"/>
  <c r="BC229" i="9"/>
  <c r="BI228" i="9"/>
  <c r="BG228" i="9"/>
  <c r="BF228" i="9"/>
  <c r="BE228" i="9"/>
  <c r="BD228" i="9"/>
  <c r="BC228" i="9"/>
  <c r="R228" i="9"/>
  <c r="P228" i="9"/>
  <c r="N228" i="9"/>
  <c r="BI227" i="9"/>
  <c r="BI226" i="9" s="1"/>
  <c r="BG227" i="9"/>
  <c r="BF227" i="9"/>
  <c r="BE227" i="9"/>
  <c r="BD227" i="9"/>
  <c r="R227" i="9"/>
  <c r="P227" i="9"/>
  <c r="N227" i="9"/>
  <c r="BC227" i="9"/>
  <c r="BI223" i="9"/>
  <c r="BG223" i="9"/>
  <c r="BF223" i="9"/>
  <c r="BE223" i="9"/>
  <c r="BD223" i="9"/>
  <c r="R223" i="9"/>
  <c r="P223" i="9"/>
  <c r="N223" i="9"/>
  <c r="BC223" i="9"/>
  <c r="BI220" i="9"/>
  <c r="BG220" i="9"/>
  <c r="BF220" i="9"/>
  <c r="BE220" i="9"/>
  <c r="BD220" i="9"/>
  <c r="R220" i="9"/>
  <c r="P220" i="9"/>
  <c r="N220" i="9"/>
  <c r="BC220" i="9"/>
  <c r="BI214" i="9"/>
  <c r="BG214" i="9"/>
  <c r="BF214" i="9"/>
  <c r="BE214" i="9"/>
  <c r="BD214" i="9"/>
  <c r="R214" i="9"/>
  <c r="P214" i="9"/>
  <c r="N214" i="9"/>
  <c r="BC214" i="9"/>
  <c r="BI187" i="9"/>
  <c r="BG187" i="9"/>
  <c r="BF187" i="9"/>
  <c r="BE187" i="9"/>
  <c r="BD187" i="9"/>
  <c r="R187" i="9"/>
  <c r="P187" i="9"/>
  <c r="N187" i="9"/>
  <c r="BC187" i="9"/>
  <c r="BI157" i="9"/>
  <c r="BI156" i="9" s="1"/>
  <c r="BG157" i="9"/>
  <c r="BF157" i="9"/>
  <c r="BE157" i="9"/>
  <c r="BD157" i="9"/>
  <c r="R157" i="9"/>
  <c r="P157" i="9"/>
  <c r="N157" i="9"/>
  <c r="N156" i="9" s="1"/>
  <c r="BC157" i="9"/>
  <c r="BI152" i="9"/>
  <c r="BG152" i="9"/>
  <c r="BF152" i="9"/>
  <c r="BE152" i="9"/>
  <c r="BD152" i="9"/>
  <c r="BC152" i="9"/>
  <c r="R152" i="9"/>
  <c r="P152" i="9"/>
  <c r="N152" i="9"/>
  <c r="BI151" i="9"/>
  <c r="BG151" i="9"/>
  <c r="BF151" i="9"/>
  <c r="BE151" i="9"/>
  <c r="BD151" i="9"/>
  <c r="R151" i="9"/>
  <c r="P151" i="9"/>
  <c r="N151" i="9"/>
  <c r="BC151" i="9"/>
  <c r="BI148" i="9"/>
  <c r="BG148" i="9"/>
  <c r="BF148" i="9"/>
  <c r="BE148" i="9"/>
  <c r="BD148" i="9"/>
  <c r="BC148" i="9"/>
  <c r="R148" i="9"/>
  <c r="R144" i="9" s="1"/>
  <c r="P148" i="9"/>
  <c r="N148" i="9"/>
  <c r="BI145" i="9"/>
  <c r="BI144" i="9" s="1"/>
  <c r="BG145" i="9"/>
  <c r="BF145" i="9"/>
  <c r="BE145" i="9"/>
  <c r="BD145" i="9"/>
  <c r="R145" i="9"/>
  <c r="P145" i="9"/>
  <c r="N145" i="9"/>
  <c r="BC145" i="9"/>
  <c r="P144" i="9"/>
  <c r="BI138" i="9"/>
  <c r="BG138" i="9"/>
  <c r="BF138" i="9"/>
  <c r="BE138" i="9"/>
  <c r="BD138" i="9"/>
  <c r="BC138" i="9"/>
  <c r="R138" i="9"/>
  <c r="P138" i="9"/>
  <c r="N138" i="9"/>
  <c r="BI132" i="9"/>
  <c r="BG132" i="9"/>
  <c r="BF132" i="9"/>
  <c r="BE132" i="9"/>
  <c r="BD132" i="9"/>
  <c r="R132" i="9"/>
  <c r="P132" i="9"/>
  <c r="N132" i="9"/>
  <c r="BC132" i="9"/>
  <c r="BI123" i="9"/>
  <c r="BG123" i="9"/>
  <c r="BF123" i="9"/>
  <c r="BE123" i="9"/>
  <c r="BD123" i="9"/>
  <c r="R123" i="9"/>
  <c r="P123" i="9"/>
  <c r="N123" i="9"/>
  <c r="BC123" i="9"/>
  <c r="BI115" i="9"/>
  <c r="BG115" i="9"/>
  <c r="BF115" i="9"/>
  <c r="BE115" i="9"/>
  <c r="BD115" i="9"/>
  <c r="R115" i="9"/>
  <c r="P115" i="9"/>
  <c r="N115" i="9"/>
  <c r="BC115" i="9"/>
  <c r="BI108" i="9"/>
  <c r="BG108" i="9"/>
  <c r="BF108" i="9"/>
  <c r="BE108" i="9"/>
  <c r="BD108" i="9"/>
  <c r="R108" i="9"/>
  <c r="P108" i="9"/>
  <c r="N108" i="9"/>
  <c r="BC108" i="9"/>
  <c r="BI105" i="9"/>
  <c r="BG105" i="9"/>
  <c r="BF105" i="9"/>
  <c r="F36" i="9" s="1"/>
  <c r="BE105" i="9"/>
  <c r="BD105" i="9"/>
  <c r="R105" i="9"/>
  <c r="P105" i="9"/>
  <c r="P101" i="9" s="1"/>
  <c r="N105" i="9"/>
  <c r="BC105" i="9"/>
  <c r="BI102" i="9"/>
  <c r="BI101" i="9" s="1"/>
  <c r="BG102" i="9"/>
  <c r="F37" i="9" s="1"/>
  <c r="BF102" i="9"/>
  <c r="BE102" i="9"/>
  <c r="BD102" i="9"/>
  <c r="BC102" i="9"/>
  <c r="R102" i="9"/>
  <c r="P102" i="9"/>
  <c r="N102" i="9"/>
  <c r="N101" i="9"/>
  <c r="F93" i="9"/>
  <c r="E91" i="9"/>
  <c r="F54" i="9"/>
  <c r="F52" i="9"/>
  <c r="E50" i="9"/>
  <c r="E24" i="9"/>
  <c r="E21" i="9"/>
  <c r="E18" i="9"/>
  <c r="F96" i="9" s="1"/>
  <c r="E15" i="9"/>
  <c r="F95" i="9" s="1"/>
  <c r="E7" i="9"/>
  <c r="E89" i="9" s="1"/>
  <c r="E48" i="9" l="1"/>
  <c r="F34" i="9"/>
  <c r="R101" i="9"/>
  <c r="R100" i="9" s="1"/>
  <c r="R99" i="9" s="1"/>
  <c r="P156" i="9"/>
  <c r="N226" i="9"/>
  <c r="P274" i="9"/>
  <c r="P368" i="9"/>
  <c r="P375" i="9"/>
  <c r="N425" i="9"/>
  <c r="N274" i="9"/>
  <c r="N144" i="9"/>
  <c r="N100" i="9" s="1"/>
  <c r="R156" i="9"/>
  <c r="R283" i="9"/>
  <c r="P291" i="9"/>
  <c r="P282" i="9" s="1"/>
  <c r="N291" i="9"/>
  <c r="N282" i="9" s="1"/>
  <c r="R375" i="9"/>
  <c r="N406" i="9"/>
  <c r="R425" i="9"/>
  <c r="P425" i="9"/>
  <c r="N450" i="9"/>
  <c r="F35" i="9"/>
  <c r="R226" i="9"/>
  <c r="R309" i="9"/>
  <c r="N341" i="9"/>
  <c r="R350" i="9"/>
  <c r="N361" i="9"/>
  <c r="N392" i="9"/>
  <c r="P406" i="9"/>
  <c r="P450" i="9"/>
  <c r="R282" i="9"/>
  <c r="BI282" i="9"/>
  <c r="P100" i="9"/>
  <c r="BI100" i="9"/>
  <c r="F33" i="9"/>
  <c r="F55" i="9"/>
  <c r="AY60" i="1"/>
  <c r="AX60" i="1"/>
  <c r="BC60" i="1"/>
  <c r="AY59" i="1"/>
  <c r="AX59" i="1"/>
  <c r="BC59" i="1"/>
  <c r="BA59" i="1"/>
  <c r="BB59" i="1"/>
  <c r="AY58" i="1"/>
  <c r="AX58" i="1"/>
  <c r="BD58" i="1"/>
  <c r="BB58" i="1"/>
  <c r="AU58" i="1"/>
  <c r="AY57" i="1"/>
  <c r="AX57" i="1"/>
  <c r="BB57" i="1"/>
  <c r="BD57" i="1"/>
  <c r="AZ57" i="1"/>
  <c r="AY56" i="1"/>
  <c r="AX56" i="1"/>
  <c r="AW56" i="1"/>
  <c r="BD56" i="1"/>
  <c r="AY55" i="1"/>
  <c r="AX55" i="1"/>
  <c r="BG134" i="2"/>
  <c r="BF134" i="2"/>
  <c r="BE134" i="2"/>
  <c r="BD134" i="2"/>
  <c r="R134" i="2"/>
  <c r="P134" i="2"/>
  <c r="N134" i="2"/>
  <c r="BI134" i="2"/>
  <c r="BC134" i="2"/>
  <c r="BG131" i="2"/>
  <c r="BF131" i="2"/>
  <c r="BE131" i="2"/>
  <c r="BD131" i="2"/>
  <c r="R131" i="2"/>
  <c r="P131" i="2"/>
  <c r="N131" i="2"/>
  <c r="BI131" i="2"/>
  <c r="BC131" i="2"/>
  <c r="BG129" i="2"/>
  <c r="BF129" i="2"/>
  <c r="BE129" i="2"/>
  <c r="BD129" i="2"/>
  <c r="R129" i="2"/>
  <c r="R125" i="2" s="1"/>
  <c r="P129" i="2"/>
  <c r="N129" i="2"/>
  <c r="BI129" i="2"/>
  <c r="BC129" i="2"/>
  <c r="BG126" i="2"/>
  <c r="BF126" i="2"/>
  <c r="BE126" i="2"/>
  <c r="BD126" i="2"/>
  <c r="R126" i="2"/>
  <c r="P126" i="2"/>
  <c r="N126" i="2"/>
  <c r="BI126" i="2"/>
  <c r="BI125" i="2" s="1"/>
  <c r="BC126" i="2"/>
  <c r="BG123" i="2"/>
  <c r="BF123" i="2"/>
  <c r="BE123" i="2"/>
  <c r="BD123" i="2"/>
  <c r="R123" i="2"/>
  <c r="P123" i="2"/>
  <c r="N123" i="2"/>
  <c r="N118" i="2" s="1"/>
  <c r="BI123" i="2"/>
  <c r="BC123" i="2"/>
  <c r="BG121" i="2"/>
  <c r="BF121" i="2"/>
  <c r="BE121" i="2"/>
  <c r="BD121" i="2"/>
  <c r="R121" i="2"/>
  <c r="P121" i="2"/>
  <c r="N121" i="2"/>
  <c r="BI121" i="2"/>
  <c r="BC121" i="2"/>
  <c r="BG119" i="2"/>
  <c r="BF119" i="2"/>
  <c r="BE119" i="2"/>
  <c r="BD119" i="2"/>
  <c r="R119" i="2"/>
  <c r="P119" i="2"/>
  <c r="P118" i="2" s="1"/>
  <c r="N119" i="2"/>
  <c r="BI119" i="2"/>
  <c r="BC119" i="2"/>
  <c r="BG117" i="2"/>
  <c r="BF117" i="2"/>
  <c r="BE117" i="2"/>
  <c r="BD117" i="2"/>
  <c r="R117" i="2"/>
  <c r="P117" i="2"/>
  <c r="N117" i="2"/>
  <c r="N113" i="2" s="1"/>
  <c r="BI117" i="2"/>
  <c r="BC117" i="2"/>
  <c r="BG114" i="2"/>
  <c r="BF114" i="2"/>
  <c r="BE114" i="2"/>
  <c r="BD114" i="2"/>
  <c r="R114" i="2"/>
  <c r="R113" i="2" s="1"/>
  <c r="P114" i="2"/>
  <c r="P113" i="2" s="1"/>
  <c r="N114" i="2"/>
  <c r="BI114" i="2"/>
  <c r="BI113" i="2" s="1"/>
  <c r="BC114" i="2"/>
  <c r="BG111" i="2"/>
  <c r="BF111" i="2"/>
  <c r="BE111" i="2"/>
  <c r="BD111" i="2"/>
  <c r="R111" i="2"/>
  <c r="R110" i="2"/>
  <c r="P111" i="2"/>
  <c r="P110" i="2" s="1"/>
  <c r="N111" i="2"/>
  <c r="N110" i="2" s="1"/>
  <c r="BI111" i="2"/>
  <c r="BI110" i="2" s="1"/>
  <c r="BC111" i="2"/>
  <c r="BG108" i="2"/>
  <c r="BF108" i="2"/>
  <c r="BE108" i="2"/>
  <c r="BD108" i="2"/>
  <c r="R108" i="2"/>
  <c r="P108" i="2"/>
  <c r="N108" i="2"/>
  <c r="BI108" i="2"/>
  <c r="BC108" i="2"/>
  <c r="BG107" i="2"/>
  <c r="BF107" i="2"/>
  <c r="BE107" i="2"/>
  <c r="BD107" i="2"/>
  <c r="R107" i="2"/>
  <c r="P107" i="2"/>
  <c r="N107" i="2"/>
  <c r="BI107" i="2"/>
  <c r="BC107" i="2"/>
  <c r="AV55" i="1" s="1"/>
  <c r="BG106" i="2"/>
  <c r="BF106" i="2"/>
  <c r="BE106" i="2"/>
  <c r="BD106" i="2"/>
  <c r="R106" i="2"/>
  <c r="P106" i="2"/>
  <c r="N106" i="2"/>
  <c r="N104" i="2" s="1"/>
  <c r="BI106" i="2"/>
  <c r="BC106" i="2"/>
  <c r="BG105" i="2"/>
  <c r="BF105" i="2"/>
  <c r="BE105" i="2"/>
  <c r="BD105" i="2"/>
  <c r="R105" i="2"/>
  <c r="P105" i="2"/>
  <c r="N105" i="2"/>
  <c r="BI105" i="2"/>
  <c r="BC105" i="2"/>
  <c r="BG101" i="2"/>
  <c r="BF101" i="2"/>
  <c r="BE101" i="2"/>
  <c r="BD101" i="2"/>
  <c r="R101" i="2"/>
  <c r="R100" i="2" s="1"/>
  <c r="P101" i="2"/>
  <c r="P100" i="2"/>
  <c r="N101" i="2"/>
  <c r="N100" i="2" s="1"/>
  <c r="BI101" i="2"/>
  <c r="BI100" i="2"/>
  <c r="BC101" i="2"/>
  <c r="BG97" i="2"/>
  <c r="BF97" i="2"/>
  <c r="BE97" i="2"/>
  <c r="BD97" i="2"/>
  <c r="R97" i="2"/>
  <c r="R90" i="2" s="1"/>
  <c r="P97" i="2"/>
  <c r="N97" i="2"/>
  <c r="BI97" i="2"/>
  <c r="BC97" i="2"/>
  <c r="BG94" i="2"/>
  <c r="BF94" i="2"/>
  <c r="BE94" i="2"/>
  <c r="BD94" i="2"/>
  <c r="R94" i="2"/>
  <c r="P94" i="2"/>
  <c r="N94" i="2"/>
  <c r="N90" i="2" s="1"/>
  <c r="BI94" i="2"/>
  <c r="BC94" i="2"/>
  <c r="BG91" i="2"/>
  <c r="BF91" i="2"/>
  <c r="BE91" i="2"/>
  <c r="BD91" i="2"/>
  <c r="R91" i="2"/>
  <c r="P91" i="2"/>
  <c r="P90" i="2"/>
  <c r="N91" i="2"/>
  <c r="BI91" i="2"/>
  <c r="BI90" i="2"/>
  <c r="BC91" i="2"/>
  <c r="F33" i="2" s="1"/>
  <c r="AZ55" i="1" s="1"/>
  <c r="F82" i="2"/>
  <c r="E80" i="2"/>
  <c r="F52" i="2"/>
  <c r="E50" i="2"/>
  <c r="E24" i="2"/>
  <c r="E21" i="2"/>
  <c r="E18" i="2"/>
  <c r="F85" i="2" s="1"/>
  <c r="E15" i="2"/>
  <c r="F84" i="2"/>
  <c r="F54" i="2"/>
  <c r="E7" i="2"/>
  <c r="E78" i="2" s="1"/>
  <c r="AS54" i="1"/>
  <c r="L50" i="1"/>
  <c r="AM50" i="1"/>
  <c r="AM49" i="1"/>
  <c r="L49" i="1"/>
  <c r="AM47" i="1"/>
  <c r="L47" i="1"/>
  <c r="L45" i="1"/>
  <c r="L44" i="1"/>
  <c r="P99" i="9" l="1"/>
  <c r="BI99" i="9"/>
  <c r="N99" i="9"/>
  <c r="P104" i="2"/>
  <c r="R104" i="2"/>
  <c r="R89" i="2" s="1"/>
  <c r="R118" i="2"/>
  <c r="R112" i="2" s="1"/>
  <c r="E48" i="2"/>
  <c r="F34" i="2"/>
  <c r="BA55" i="1" s="1"/>
  <c r="F37" i="2"/>
  <c r="BD55" i="1" s="1"/>
  <c r="BI104" i="2"/>
  <c r="BI118" i="2"/>
  <c r="P125" i="2"/>
  <c r="F36" i="2"/>
  <c r="BC55" i="1" s="1"/>
  <c r="N125" i="2"/>
  <c r="N112" i="2" s="1"/>
  <c r="P89" i="2"/>
  <c r="AV56" i="1"/>
  <c r="AT56" i="1" s="1"/>
  <c r="AZ56" i="1"/>
  <c r="AZ54" i="1" s="1"/>
  <c r="N89" i="2"/>
  <c r="P112" i="2"/>
  <c r="AW60" i="1"/>
  <c r="BA60" i="1"/>
  <c r="BC57" i="1"/>
  <c r="AW58" i="1"/>
  <c r="AW59" i="1"/>
  <c r="F35" i="2"/>
  <c r="BB55" i="1" s="1"/>
  <c r="BA56" i="1"/>
  <c r="BC56" i="1"/>
  <c r="BA57" i="1"/>
  <c r="AV60" i="1"/>
  <c r="AT60" i="1" s="1"/>
  <c r="AZ60" i="1"/>
  <c r="BD60" i="1"/>
  <c r="BD54" i="1" s="1"/>
  <c r="W33" i="1" s="1"/>
  <c r="BI89" i="2"/>
  <c r="F55" i="2"/>
  <c r="AW55" i="1"/>
  <c r="AT55" i="1" s="1"/>
  <c r="BI112" i="2"/>
  <c r="BB56" i="1"/>
  <c r="AV57" i="1"/>
  <c r="AT57" i="1" s="1"/>
  <c r="AW57" i="1"/>
  <c r="AV58" i="1"/>
  <c r="AZ58" i="1"/>
  <c r="AV59" i="1"/>
  <c r="AT59" i="1" s="1"/>
  <c r="AU59" i="1"/>
  <c r="BA58" i="1"/>
  <c r="BC58" i="1"/>
  <c r="AZ59" i="1"/>
  <c r="BD59" i="1"/>
  <c r="BB60" i="1"/>
  <c r="AU57" i="1"/>
  <c r="R88" i="2" l="1"/>
  <c r="N88" i="2"/>
  <c r="AU55" i="1" s="1"/>
  <c r="BC54" i="1"/>
  <c r="AY54" i="1" s="1"/>
  <c r="BA54" i="1"/>
  <c r="W30" i="1" s="1"/>
  <c r="AV54" i="1"/>
  <c r="W29" i="1"/>
  <c r="BB54" i="1"/>
  <c r="P88" i="2"/>
  <c r="AT58" i="1"/>
  <c r="AU60" i="1"/>
  <c r="BI88" i="2"/>
  <c r="AU56" i="1" l="1"/>
  <c r="AU54" i="1" s="1"/>
  <c r="W32" i="1"/>
  <c r="AW54" i="1"/>
  <c r="AK30" i="1" s="1"/>
  <c r="AT54" i="1"/>
  <c r="AK29" i="1"/>
  <c r="W31" i="1"/>
  <c r="AX54" i="1"/>
  <c r="AG55" i="1" l="1"/>
  <c r="AG58" i="1"/>
  <c r="AN58" i="1" s="1"/>
  <c r="AG60" i="1"/>
  <c r="AN60" i="1" s="1"/>
  <c r="AG59" i="1" l="1"/>
  <c r="AN59" i="1" s="1"/>
  <c r="AG57" i="1"/>
  <c r="AN57" i="1" s="1"/>
  <c r="AG56" i="1"/>
  <c r="AN56" i="1" s="1"/>
  <c r="AN55" i="1"/>
  <c r="AG54" i="1" l="1"/>
  <c r="AK26" i="1" s="1"/>
  <c r="AK35" i="1" s="1"/>
  <c r="AN54" i="1" l="1"/>
</calcChain>
</file>

<file path=xl/sharedStrings.xml><?xml version="1.0" encoding="utf-8"?>
<sst xmlns="http://schemas.openxmlformats.org/spreadsheetml/2006/main" count="5041" uniqueCount="727">
  <si>
    <t>Export Komplet</t>
  </si>
  <si>
    <t/>
  </si>
  <si>
    <t>2.0</t>
  </si>
  <si>
    <t>False</t>
  </si>
  <si>
    <t>{de3639ed-7c06-481f-a03d-dde7fd8b8eab}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</si>
  <si>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</si>
  <si>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</si>
  <si>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</si>
  <si>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</si>
  <si>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</si>
  <si>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</si>
  <si>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</si>
  <si>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</si>
  <si>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VADTULTR</t>
  </si>
  <si>
    <t>Stavba:</t>
  </si>
  <si>
    <t>BUDOVA T TECHNICKÉ UNIVERZITY V LIBERCI - DOPROJEKTOVÁNÍ PROSTOROVÝCH REZERV</t>
  </si>
  <si>
    <t>KSO:</t>
  </si>
  <si>
    <t>CC-CZ:</t>
  </si>
  <si>
    <t>Místo:</t>
  </si>
  <si>
    <t xml:space="preserve"> </t>
  </si>
  <si>
    <t>Datum:</t>
  </si>
  <si>
    <t>19. 3. 2019</t>
  </si>
  <si>
    <t>Zadavatel:</t>
  </si>
  <si>
    <t>IČ:</t>
  </si>
  <si>
    <t>TECHNICKÁ UNIVERZITA V LIBERCI</t>
  </si>
  <si>
    <t>DIČ:</t>
  </si>
  <si>
    <t>Uchazeč:</t>
  </si>
  <si>
    <t>Projektant:</t>
  </si>
  <si>
    <t>PROJEKTOVÝ ATELIER DAVID</t>
  </si>
  <si>
    <t>True</t>
  </si>
  <si>
    <t>Zpracovatel:</t>
  </si>
  <si>
    <t>PROPOS LIBEREC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</si>
  <si>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</si>
  <si>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</si>
  <si>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</si>
  <si>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</si>
  <si>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</si>
  <si>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</si>
  <si>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</si>
  <si>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</si>
  <si>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</si>
  <si>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</si>
  <si>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</si>
  <si>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</si>
  <si>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</si>
  <si>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</si>
  <si>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</si>
  <si>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</si>
  <si>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</si>
  <si>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</si>
  <si>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</si>
  <si>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</si>
  <si>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</si>
  <si>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</si>
  <si>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</si>
  <si>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</si>
  <si>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</si>
  <si>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</si>
  <si>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</si>
  <si>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</si>
  <si>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</si>
  <si>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</si>
  <si>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</si>
  <si>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</si>
  <si>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</si>
  <si>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</si>
  <si>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</si>
  <si>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</si>
  <si>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</si>
  <si>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</si>
  <si>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</si>
  <si>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</si>
  <si>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701-O</t>
  </si>
  <si>
    <t>BUDOVA T - REZERVY ODPOČET</t>
  </si>
  <si>
    <t>STA</t>
  </si>
  <si>
    <t>1</t>
  </si>
  <si>
    <t>{528615c4-300b-404b-9b0e-a6e039c1496d}</t>
  </si>
  <si>
    <t>2</t>
  </si>
  <si>
    <t>SO 701-P</t>
  </si>
  <si>
    <t>BUDOVA T - REZERVY PŘÍPOČET</t>
  </si>
  <si>
    <t>{69de26df-24db-449f-a39e-539a245441f4}</t>
  </si>
  <si>
    <t>TU-Lib</t>
  </si>
  <si>
    <t>Třebízského-doprojektování2019-CHL</t>
  </si>
  <si>
    <t>{ee3a3beb-d005-4cc8-8ee9-7a06662d83da}</t>
  </si>
  <si>
    <t>TU-Lib (1)</t>
  </si>
  <si>
    <t>Třebízského-doprojektování2019-StlVzduch</t>
  </si>
  <si>
    <t>{0b751c51-2087-40df-927d-5a6c55c2088f}</t>
  </si>
  <si>
    <t>TU-Lib (2)</t>
  </si>
  <si>
    <t>Třebízského-doprojektování2019-VYT-úprava1</t>
  </si>
  <si>
    <t>{c57337a8-73f0-41f4-96ec-481a2424a694}</t>
  </si>
  <si>
    <t>Elektro</t>
  </si>
  <si>
    <t>{effed9d3-ac79-4631-aee3-94c53ddfa7a1}</t>
  </si>
  <si>
    <t>KRYCÍ LIST SOUPISU PRACÍ</t>
  </si>
  <si>
    <t>Objekt:</t>
  </si>
  <si>
    <t>SO 701-O - BUDOVA T - REZERVY ODPOČET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</si>
  <si>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</si>
  <si>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</si>
  <si>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</si>
  <si>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</si>
  <si>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</si>
  <si>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</si>
  <si>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</si>
  <si>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</si>
  <si>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</si>
  <si>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</si>
  <si>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</si>
  <si>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766.1 - Výplně otvorů - (montáž a dodávka) vč. přesunu hmot a povrchové úpravy</t>
  </si>
  <si>
    <t xml:space="preserve">    781 - Dokončovací práce - obklady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</si>
  <si>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</si>
  <si>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</si>
  <si>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</si>
  <si>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</si>
  <si>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</si>
  <si>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</si>
  <si>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</si>
  <si>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</si>
  <si>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</si>
  <si>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</si>
  <si>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</si>
  <si>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</si>
  <si>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</si>
  <si>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</si>
  <si>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</si>
  <si>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</si>
  <si>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</si>
  <si>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</si>
  <si>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311272323</t>
  </si>
  <si>
    <t>Zdivo nosné tl 300 mm z pórobetonových přesných hladkých tvárnic hmotnosti 500 kg/m3</t>
  </si>
  <si>
    <t>m3</t>
  </si>
  <si>
    <t>CS ÚRS 2017 01</t>
  </si>
  <si>
    <t>4</t>
  </si>
  <si>
    <t>134327967</t>
  </si>
  <si>
    <t>VV</t>
  </si>
  <si>
    <t>4.np</t>
  </si>
  <si>
    <t>-0,75*3,0*0,3</t>
  </si>
  <si>
    <t>342272323</t>
  </si>
  <si>
    <t>Příčky tl 100 mm z pórobetonových přesných hladkých příčkovek objemové hmotnosti 500 kg/m3 vč. systémových překlaů</t>
  </si>
  <si>
    <t>m2</t>
  </si>
  <si>
    <t>-533025517</t>
  </si>
  <si>
    <t>-(0,65)*3,0</t>
  </si>
  <si>
    <t>342272523</t>
  </si>
  <si>
    <t>Příčky tl 150 mm z pórobetonových přesných hladkých příčkovek objemové hmotnosti 500 kg/m3 vč. systémových překlaů</t>
  </si>
  <si>
    <t>-2058902313</t>
  </si>
  <si>
    <t>-(2,0)*3,0</t>
  </si>
  <si>
    <t>9</t>
  </si>
  <si>
    <t>Ostatní konstrukce a práce, bourání</t>
  </si>
  <si>
    <t>971033651</t>
  </si>
  <si>
    <t>Vybourání otvorů ve zdivu cihelném pl do 4 m2 na MVC nebo MV tl do 600 mm</t>
  </si>
  <si>
    <t>CS ÚRS 2016 01</t>
  </si>
  <si>
    <t>934894395</t>
  </si>
  <si>
    <t>2.NP</t>
  </si>
  <si>
    <t>-1,7*2,1*0,45</t>
  </si>
  <si>
    <t>997</t>
  </si>
  <si>
    <t>Přesun sutě</t>
  </si>
  <si>
    <t>5</t>
  </si>
  <si>
    <t>997013114</t>
  </si>
  <si>
    <t>Vnitrostaveništní doprava suti a vybouraných hmot pro budovy v do 15 m s použitím mechanizace</t>
  </si>
  <si>
    <t>t</t>
  </si>
  <si>
    <t>-1329135075</t>
  </si>
  <si>
    <t>6</t>
  </si>
  <si>
    <t>997013501</t>
  </si>
  <si>
    <t>Odvoz suti a vybouraných hmot na skládku nebo meziskládku do 1 km se složením</t>
  </si>
  <si>
    <t>-634479794</t>
  </si>
  <si>
    <t>7</t>
  </si>
  <si>
    <t>997013509.1</t>
  </si>
  <si>
    <t>Příplatek k odvozu suti a vybouraných hmot na skládku ZKD 1 km přes 1 km</t>
  </si>
  <si>
    <t>1708067343</t>
  </si>
  <si>
    <t>8</t>
  </si>
  <si>
    <t>997013801</t>
  </si>
  <si>
    <t>Poplatek za uložení stavební tříděné čisté suti na skládce (skládkovné)</t>
  </si>
  <si>
    <t>-1313544193</t>
  </si>
  <si>
    <t>-2,893</t>
  </si>
  <si>
    <t>998</t>
  </si>
  <si>
    <t>Přesun hmot</t>
  </si>
  <si>
    <t>998011003</t>
  </si>
  <si>
    <t>Přesun hmot pro budovy zděné v do 24 m</t>
  </si>
  <si>
    <t>-2048013376</t>
  </si>
  <si>
    <t>PSV</t>
  </si>
  <si>
    <t>Práce a dodávky PSV</t>
  </si>
  <si>
    <t>763</t>
  </si>
  <si>
    <t>Konstrukce suché výstavby</t>
  </si>
  <si>
    <t>10</t>
  </si>
  <si>
    <t>763121427</t>
  </si>
  <si>
    <t>SDK stěna předsazená tl 62,5 mm profil CW+UW 50 deska 1xH2 12,5 bez TI EI 15</t>
  </si>
  <si>
    <t>16</t>
  </si>
  <si>
    <t>690731192</t>
  </si>
  <si>
    <t>-(0,2+1,1+0,65*2+0,5)*3,0</t>
  </si>
  <si>
    <t>11</t>
  </si>
  <si>
    <t>998763303</t>
  </si>
  <si>
    <t>Přesun hmot tonážní pro sádrokartonové konstrukce v objektech v do 24 m</t>
  </si>
  <si>
    <t>-68037015</t>
  </si>
  <si>
    <t>766.1</t>
  </si>
  <si>
    <t>Výplně otvorů - (montáž a dodávka) vč. přesunu hmot a povrchové úpravy</t>
  </si>
  <si>
    <t>12</t>
  </si>
  <si>
    <t>7663000.8</t>
  </si>
  <si>
    <t>Hliníková prosklená vnitřní stěna - 1křídl.dveře + boční světlík, zasklená trojskly, vel.1500/2200 mm, PO EI 30, bezpečnostní sklo - ozn.S08</t>
  </si>
  <si>
    <t>kus</t>
  </si>
  <si>
    <t>1041266133</t>
  </si>
  <si>
    <t>13</t>
  </si>
  <si>
    <t>7665000.3</t>
  </si>
  <si>
    <t>Dřevěné vnitřní 1 křídl.plné dveře + boční světlík, vel.1600/2050 mm, ocelová zárubeň - ozn.D1601/DV</t>
  </si>
  <si>
    <t>-214541052</t>
  </si>
  <si>
    <t>14</t>
  </si>
  <si>
    <t>7666000.1</t>
  </si>
  <si>
    <t>Dřevěné vnitřní 1 křídl.prosklené dveře, vel.900/2050 mm, bezpečnostní sklo, ocelová zárubeň - ozn.D902/L+P</t>
  </si>
  <si>
    <t>-1395578638</t>
  </si>
  <si>
    <t>781</t>
  </si>
  <si>
    <t>Dokončovací práce - obklady</t>
  </si>
  <si>
    <t>781474114</t>
  </si>
  <si>
    <t>Montáž obkladů vnitřních keramických hladkých do 22 ks/m2 lepených flexibilním lepidlem</t>
  </si>
  <si>
    <t>1989310455</t>
  </si>
  <si>
    <t>2.np (umyvadla)</t>
  </si>
  <si>
    <t>-(1,8+1,2+1,125)*1,5</t>
  </si>
  <si>
    <t>M</t>
  </si>
  <si>
    <t>597610000.1</t>
  </si>
  <si>
    <t>obkládačky keramické vel. 200x250x6 - 300x600x10 mm</t>
  </si>
  <si>
    <t>32</t>
  </si>
  <si>
    <t>1413503345</t>
  </si>
  <si>
    <t>-6,188*1,05</t>
  </si>
  <si>
    <t>17</t>
  </si>
  <si>
    <t>781500444.1</t>
  </si>
  <si>
    <t>Příplatek ke keramickému obkladu na ukončující a rohové profily</t>
  </si>
  <si>
    <t>m</t>
  </si>
  <si>
    <t>-376949573</t>
  </si>
  <si>
    <t>2np (umyvadla)</t>
  </si>
  <si>
    <t>-1,5*2*3</t>
  </si>
  <si>
    <t>18</t>
  </si>
  <si>
    <t>998781103</t>
  </si>
  <si>
    <t>Přesun hmot tonážní pro obklady keramické v objektech v do 24 m</t>
  </si>
  <si>
    <t>-1422998220</t>
  </si>
  <si>
    <t xml:space="preserve">    4 - Vodorovné konstrukce</t>
  </si>
  <si>
    <t xml:space="preserve">    6 - Úpravy povrchů, podlahy a osazování výplní</t>
  </si>
  <si>
    <t xml:space="preserve">    713 - Izolace tepelné</t>
  </si>
  <si>
    <t xml:space="preserve">    762 - Konstrukce tesařské</t>
  </si>
  <si>
    <t xml:space="preserve">    766.2 - Truhlářské výrobky vč. přesunu hmot a povrchové úpravy</t>
  </si>
  <si>
    <t xml:space="preserve">    767 - Konstrukce zámečnické vč. přesunu hmot a finální povrchové úpravy</t>
  </si>
  <si>
    <t xml:space="preserve">    768 - Ostatní výrobky - montáž a dodávka - bližší popis viz tabulky, detaily (vč.přesunu hmot)</t>
  </si>
  <si>
    <t xml:space="preserve">    771 - Podlahy z dlaždic</t>
  </si>
  <si>
    <t xml:space="preserve">    776 - Podlahy povlakové</t>
  </si>
  <si>
    <t xml:space="preserve">    777 - Podlahy lité</t>
  </si>
  <si>
    <t xml:space="preserve">    784 - Dokončovací práce - malby a tapety</t>
  </si>
  <si>
    <t>310238211.1</t>
  </si>
  <si>
    <t>Dozdívka stěn do úrovně požárního podhledu cihlami pálenými na MVC</t>
  </si>
  <si>
    <t>493887179</t>
  </si>
  <si>
    <t>4.np schodiště (řez S)</t>
  </si>
  <si>
    <t>(5,8+6,6)*0,755*0,45</t>
  </si>
  <si>
    <t>310239211</t>
  </si>
  <si>
    <t>Zazdívka otvorů pl do 4 m2 ve zdivu nadzákladovém cihlami pálenými na MVC</t>
  </si>
  <si>
    <t>-495672637</t>
  </si>
  <si>
    <t>2.np (m.č. 2.30)</t>
  </si>
  <si>
    <t>0,7*2,05*0,45</t>
  </si>
  <si>
    <t>317234410</t>
  </si>
  <si>
    <t>Vyzdívka mezi nosníky z cihel pálených na MC</t>
  </si>
  <si>
    <t>-235365499</t>
  </si>
  <si>
    <t>IPE 160 - 15,8 kg/m</t>
  </si>
  <si>
    <t>2.np</t>
  </si>
  <si>
    <t>(1,6*4)*0,16*0,082*4</t>
  </si>
  <si>
    <t>IPE 140</t>
  </si>
  <si>
    <t>2,0*0,14*0,073*2</t>
  </si>
  <si>
    <t>Součet</t>
  </si>
  <si>
    <t>317944323</t>
  </si>
  <si>
    <t>Válcované nosníky č.14 až 22 dodatečně osazované do připravených otvorů</t>
  </si>
  <si>
    <t>1669282195</t>
  </si>
  <si>
    <t>IPE 140 - 12,9 kg/m</t>
  </si>
  <si>
    <t>2,0*2*12,9*0,001</t>
  </si>
  <si>
    <t>(1,4*4*4)*15,8*0,001</t>
  </si>
  <si>
    <t>342272523.1</t>
  </si>
  <si>
    <t>363736744</t>
  </si>
  <si>
    <t>4,2*5*2,5</t>
  </si>
  <si>
    <t>-0,8*2,05</t>
  </si>
  <si>
    <t>(5,55+8,92+5,55+3,08+4,2+0,65)*3,285</t>
  </si>
  <si>
    <t>1,0*2,1</t>
  </si>
  <si>
    <t>-(0,9*2,0*2+1,6*2,1)</t>
  </si>
  <si>
    <t>346244381</t>
  </si>
  <si>
    <t>Plentování jednostranné v do 200 mm válcovaných nosníků cihlami</t>
  </si>
  <si>
    <t>-863966993</t>
  </si>
  <si>
    <t>IPE 160</t>
  </si>
  <si>
    <t>1,4*0,16*2*4</t>
  </si>
  <si>
    <t>2,0*0,14*2</t>
  </si>
  <si>
    <t>989381001.1</t>
  </si>
  <si>
    <t>Drobné zazdívky, dobetonávky, lože a zálivky, vč. případné výztuže a bednění</t>
  </si>
  <si>
    <t>-1819024593</t>
  </si>
  <si>
    <t>zalití průduchů</t>
  </si>
  <si>
    <t>0,15*0,15*3,0*2</t>
  </si>
  <si>
    <t>lože pro nosníky</t>
  </si>
  <si>
    <t>0,45*0,2*2*5*0,1</t>
  </si>
  <si>
    <t>Vodorovné konstrukce</t>
  </si>
  <si>
    <t>417321515</t>
  </si>
  <si>
    <t>Ztužující pásy a věnce ze ŽB tř. C 25/30</t>
  </si>
  <si>
    <t>1297790597</t>
  </si>
  <si>
    <t>(5,55+8,92+5,55+3,08+4,2+0,65)*0,25*0,15</t>
  </si>
  <si>
    <t>417351115</t>
  </si>
  <si>
    <t>Zřízení bednění ztužujících věnců</t>
  </si>
  <si>
    <t>1250481582</t>
  </si>
  <si>
    <t>(5,55+8,92+5,55+3,08+4,2+0,65)*0,25*2</t>
  </si>
  <si>
    <t>417351116</t>
  </si>
  <si>
    <t>Odstranění bednění ztužujících věnců</t>
  </si>
  <si>
    <t>849136351</t>
  </si>
  <si>
    <t>417361821</t>
  </si>
  <si>
    <t>Výztuž ztužujících pásů a věnců betonářskou ocelí 10 505</t>
  </si>
  <si>
    <t>-801363448</t>
  </si>
  <si>
    <t>(5,55+8,92+5,55+3,08+4,2+0,65)*4*0,617*0,001*1,10</t>
  </si>
  <si>
    <t>(5,55+8,92+5,55+3,08+4,2+0,65)*5*0,7*0,222*0,001*1,10</t>
  </si>
  <si>
    <t>Úpravy povrchů, podlahy a osazování výplní</t>
  </si>
  <si>
    <t>612321141</t>
  </si>
  <si>
    <t>Vápenocementová omítka štuková dvouvrstvá vnitřních stěn nanášená ručně</t>
  </si>
  <si>
    <t>-353478916</t>
  </si>
  <si>
    <t>(4,2*5*2+0,7)*2,5</t>
  </si>
  <si>
    <t>-0,8*2,05*2</t>
  </si>
  <si>
    <t>(4,5+4,7*2+8,92+4,5*2+3,08+4,2)*2,8</t>
  </si>
  <si>
    <t>(2,4+13,2*2+0,7*2)*2,3</t>
  </si>
  <si>
    <t>-(1,6*2,1+0,9*2,05+1,6*2,05+0,9*2,0*4+1,6*2,05)</t>
  </si>
  <si>
    <t>615142012</t>
  </si>
  <si>
    <t>Potažení vnitřních nosníků rabicovým pletivem</t>
  </si>
  <si>
    <t>1177695522</t>
  </si>
  <si>
    <t>(1,4*4)*(0,16*2+0,082*4*2)</t>
  </si>
  <si>
    <t>2,0*(0,14*2+0,073*2*2)</t>
  </si>
  <si>
    <t>632453371.3</t>
  </si>
  <si>
    <t>Cementový roznášecí potěr C25-F5 tl. 55-65 mm vyztužený sklovláknitou mřížkovou tkaninou</t>
  </si>
  <si>
    <t>1394715465</t>
  </si>
  <si>
    <t>0,5+0,5+0,5+0,2+0,5</t>
  </si>
  <si>
    <t>632481213.1</t>
  </si>
  <si>
    <t>Separační vrstva z LDPE fólie</t>
  </si>
  <si>
    <t>1309611095</t>
  </si>
  <si>
    <t>930500100.1</t>
  </si>
  <si>
    <t>Zhotovení prostupů ve stropních konstrukcí vč. případných překladů z LaI-profilů, zapravení, chrániček a všech souvisejících prvků a prací</t>
  </si>
  <si>
    <t>soubor</t>
  </si>
  <si>
    <t>462433689</t>
  </si>
  <si>
    <t>930500200.1</t>
  </si>
  <si>
    <t>Zhotovení prostupů ve svislých konstrukcí vč. případných překladů, zapravení, chrániček a všech souvisejících prvků a prací</t>
  </si>
  <si>
    <t>-1184432999</t>
  </si>
  <si>
    <t>949101111</t>
  </si>
  <si>
    <t>Lešení pomocné pro objekty pozemních staveb s lešeňovou podlahou v do 1,9 m zatížení do 150 kg/m2</t>
  </si>
  <si>
    <t>584141170</t>
  </si>
  <si>
    <t>27,09+45,92+19,82+15,31+14,24+25,51+16,73+13,3+14,35</t>
  </si>
  <si>
    <t>29,84+50,0+14,27+42,19+27,34</t>
  </si>
  <si>
    <t>19</t>
  </si>
  <si>
    <t>952901111</t>
  </si>
  <si>
    <t>Vyčištění budov bytové a občanské výstavby při výšce podlaží do 4 m</t>
  </si>
  <si>
    <t>-1974174219</t>
  </si>
  <si>
    <t>153,0+50,0+30,0</t>
  </si>
  <si>
    <t>188,0</t>
  </si>
  <si>
    <t>20</t>
  </si>
  <si>
    <t>962031133</t>
  </si>
  <si>
    <t>Bourání příček z cihel pálených na MVC tl do 150 m</t>
  </si>
  <si>
    <t>664706273</t>
  </si>
  <si>
    <t>2,5*2,5</t>
  </si>
  <si>
    <t>967031132</t>
  </si>
  <si>
    <t>Přisekání rovných ostění v cihelném zdivu na MV nebo MVC</t>
  </si>
  <si>
    <t>-1083939557</t>
  </si>
  <si>
    <t>4.NP</t>
  </si>
  <si>
    <t>0,45*2,1*5*2</t>
  </si>
  <si>
    <t>22</t>
  </si>
  <si>
    <t>2119743833</t>
  </si>
  <si>
    <t>1,0*2,1*0,45*5</t>
  </si>
  <si>
    <t>23</t>
  </si>
  <si>
    <t>974031666</t>
  </si>
  <si>
    <t>Vysekání rýh ve zdivu cihelném pro vtahování nosníků hl do 150 mm v do 250 mm</t>
  </si>
  <si>
    <t>bm</t>
  </si>
  <si>
    <t>-525534311</t>
  </si>
  <si>
    <t>1,4*4*4</t>
  </si>
  <si>
    <t>24</t>
  </si>
  <si>
    <t>-2026356707</t>
  </si>
  <si>
    <t>25</t>
  </si>
  <si>
    <t>801998694</t>
  </si>
  <si>
    <t>26</t>
  </si>
  <si>
    <t>-624633655</t>
  </si>
  <si>
    <t>27</t>
  </si>
  <si>
    <t>42464268</t>
  </si>
  <si>
    <t>28</t>
  </si>
  <si>
    <t>-2003028246</t>
  </si>
  <si>
    <t>713</t>
  </si>
  <si>
    <t>Izolace tepelné</t>
  </si>
  <si>
    <t>29</t>
  </si>
  <si>
    <t>713121111</t>
  </si>
  <si>
    <t>Montáž izolace tepelné podlah volně kladenými rohožemi, pásy, dílci, deskami 1 vrstva</t>
  </si>
  <si>
    <t>-1421123752</t>
  </si>
  <si>
    <t>30</t>
  </si>
  <si>
    <t>631526990.1</t>
  </si>
  <si>
    <t>deska minerální izolační tuhá ISOVER T-P tl.30 mm</t>
  </si>
  <si>
    <t>-1035406399</t>
  </si>
  <si>
    <t>Kročej.iz. tl. 30 mm</t>
  </si>
  <si>
    <t>(0,5+0,5+0,5+0,2+0,5)*1,02</t>
  </si>
  <si>
    <t>31</t>
  </si>
  <si>
    <t>998713103</t>
  </si>
  <si>
    <t>Přesun hmot tonážní pro izolace tepelné v objektech v do 24 m</t>
  </si>
  <si>
    <t>-20523672</t>
  </si>
  <si>
    <t>762</t>
  </si>
  <si>
    <t>Konstrukce tesařské</t>
  </si>
  <si>
    <t>762000100.1</t>
  </si>
  <si>
    <t>Montáž a dodávka dřevěného zábradlí lávky z hoblované latě 60/60 mm, vč. povrchové úpravy a kotvení</t>
  </si>
  <si>
    <t>1551773481</t>
  </si>
  <si>
    <t>Přípočet</t>
  </si>
  <si>
    <t>krov - lávka P14</t>
  </si>
  <si>
    <t>0,3*6-2,95*2+3,25*6+1,9*2</t>
  </si>
  <si>
    <t>33</t>
  </si>
  <si>
    <t>762342000.1</t>
  </si>
  <si>
    <t>Montáž latí pod podlahové konstrukce v osové vzdálenosti 250 mm (P14)</t>
  </si>
  <si>
    <t>-1985414932</t>
  </si>
  <si>
    <t>656,05-526,16</t>
  </si>
  <si>
    <t>34</t>
  </si>
  <si>
    <t>605141010</t>
  </si>
  <si>
    <t>řezivo jehličnaté lať jakost I 10 - 25 cm2 (impregnované)</t>
  </si>
  <si>
    <t>1281586998</t>
  </si>
  <si>
    <t>0,652*656,05/526,16-0,652</t>
  </si>
  <si>
    <t>35</t>
  </si>
  <si>
    <t>762511246.1</t>
  </si>
  <si>
    <t>Plnoplošné bednění podlahové konstrukce z desek OSB 3 tl. 20 mm, ozn. P14</t>
  </si>
  <si>
    <t>-1805188691</t>
  </si>
  <si>
    <t>dle výkresu krovu</t>
  </si>
  <si>
    <t>36</t>
  </si>
  <si>
    <t>762595001</t>
  </si>
  <si>
    <t>Spojovací prostředky pro položení dřevěných podlah a zakrytí kanálů</t>
  </si>
  <si>
    <t>-714909883</t>
  </si>
  <si>
    <t>37</t>
  </si>
  <si>
    <t>998762103</t>
  </si>
  <si>
    <t>Přesun hmot tonážní pro kce tesařské v objektech v do 24 m</t>
  </si>
  <si>
    <t>1075081051</t>
  </si>
  <si>
    <t>38</t>
  </si>
  <si>
    <t>763111311.1</t>
  </si>
  <si>
    <t>SDK příčka tl 75 mm profil CD 50 desky 1xA 12,5 bez TI, ozn. W11</t>
  </si>
  <si>
    <t>109660018</t>
  </si>
  <si>
    <t>4.np (mezi mč. 404a a 404b - řez R)</t>
  </si>
  <si>
    <t>1,5*0,49</t>
  </si>
  <si>
    <t>39</t>
  </si>
  <si>
    <t>763111321</t>
  </si>
  <si>
    <t>SDK příčka tl 75 mm profil CW+UW 50 desky 1xDF 12,5 TI 50 mm EI 45 Rw 41dB, ozn. W10</t>
  </si>
  <si>
    <t>CS ÚRS 2019 01</t>
  </si>
  <si>
    <t>1208006976</t>
  </si>
  <si>
    <t>4.np (mezi mč. 404b a 405 -  řez S)</t>
  </si>
  <si>
    <t>2,4*1,055</t>
  </si>
  <si>
    <t>40</t>
  </si>
  <si>
    <t>SDK stěna předsazená tl 62,5 mm profil CW+UW 50 deska 1xA 12,5 bez TI EI 15</t>
  </si>
  <si>
    <t>1326132032</t>
  </si>
  <si>
    <t>(0,65+0,2)*0,8</t>
  </si>
  <si>
    <t>(1,5+0,25*2)*2,5</t>
  </si>
  <si>
    <t>4.np (mč 421)</t>
  </si>
  <si>
    <t>(0,935+0,8+0,65+0,35+0,3+3,2)*3,285</t>
  </si>
  <si>
    <t>41</t>
  </si>
  <si>
    <t>763131411</t>
  </si>
  <si>
    <t>SDK podhled desky 1xA 12,5 bez TI dvouvrstvá spodní kce profil CD+UD (P10a)</t>
  </si>
  <si>
    <t>1691187342</t>
  </si>
  <si>
    <t>4.np (mč 404b nad skříní)</t>
  </si>
  <si>
    <t>0,7*8,92</t>
  </si>
  <si>
    <t>mč 421</t>
  </si>
  <si>
    <t>50,0</t>
  </si>
  <si>
    <t>42</t>
  </si>
  <si>
    <t>763131442</t>
  </si>
  <si>
    <t>SDK podhled desky 2xDF 12,5 TI 40 mm 40 kg/m3 dvouvrstvá spodní kce profil CD+UD (P10b)</t>
  </si>
  <si>
    <t>1091632665</t>
  </si>
  <si>
    <t>4.np (m.č. 405)</t>
  </si>
  <si>
    <t>5,65*2,4</t>
  </si>
  <si>
    <t>43</t>
  </si>
  <si>
    <t>763135102</t>
  </si>
  <si>
    <t>Montáž SDK kazetového podhledu z kazet 600x600 mm na zavěšenou polozapuštěnou nosnou konstrukci</t>
  </si>
  <si>
    <t>1748837050</t>
  </si>
  <si>
    <t>14,27+42,19+27,34</t>
  </si>
  <si>
    <t>44</t>
  </si>
  <si>
    <t>59030570</t>
  </si>
  <si>
    <t>podhled kazetový s polozapuštěnou hranou a finální povrchovou úpravou  600x600mm (P10e)</t>
  </si>
  <si>
    <t>-54381008</t>
  </si>
  <si>
    <t>83,8*1,05</t>
  </si>
  <si>
    <t>45</t>
  </si>
  <si>
    <t>76390010</t>
  </si>
  <si>
    <t>M+D zavěšeného podhledu (křížový rošt z ocelových lakovaných T profilů) s výplní z kazet z tahokovu (P11)</t>
  </si>
  <si>
    <t>-830033315</t>
  </si>
  <si>
    <t>29,84-8,92*0,7</t>
  </si>
  <si>
    <t>46</t>
  </si>
  <si>
    <t>1163714989</t>
  </si>
  <si>
    <t>47</t>
  </si>
  <si>
    <t>-333325664</t>
  </si>
  <si>
    <t>48</t>
  </si>
  <si>
    <t>7665000.9</t>
  </si>
  <si>
    <t>Dřevěné vnitřní 1 křídl.prosklené dveře, vel.900/2050 mm, bezpečnostní sklo, ocelová zárubeň - ozn.D901/L+P</t>
  </si>
  <si>
    <t>-1926153516</t>
  </si>
  <si>
    <t>3+2</t>
  </si>
  <si>
    <t>49</t>
  </si>
  <si>
    <t>7666000.3</t>
  </si>
  <si>
    <t>Dřevěné vnitřní 1 křídl.plné dveře, vel.900/2050 mm, ocelová zárubeň - ozn.D910/L+P</t>
  </si>
  <si>
    <t>1116768267</t>
  </si>
  <si>
    <t>1+1</t>
  </si>
  <si>
    <t>50</t>
  </si>
  <si>
    <t>7667000.3</t>
  </si>
  <si>
    <t>Dřevěné vnitřní 1 křídl.prosklené dveře, vel.800/2050 mm, bezpečnostní sklo, ocelová zárubeň - ozn.D805/P</t>
  </si>
  <si>
    <t>-566596701</t>
  </si>
  <si>
    <t>766.2</t>
  </si>
  <si>
    <t>Truhlářské výrobky vč. přesunu hmot a povrchové úpravy</t>
  </si>
  <si>
    <t>51</t>
  </si>
  <si>
    <t>7662001.3</t>
  </si>
  <si>
    <t>Montáž a dodávka kuchyňské sestavy délky cca 1800 mm s vestavěnými spotřebiči - ozn.T23</t>
  </si>
  <si>
    <t>kpl</t>
  </si>
  <si>
    <t>535160152</t>
  </si>
  <si>
    <t>52</t>
  </si>
  <si>
    <t>7665001.1</t>
  </si>
  <si>
    <t>Montáž a dodávka lavice s věšákovou stěnou vel. 1260x2100x560 mm z dřevotřískových laminovaných desek tl. 18 mm - ozn.T24</t>
  </si>
  <si>
    <t>-2059502167</t>
  </si>
  <si>
    <t>53</t>
  </si>
  <si>
    <t>7665002.1</t>
  </si>
  <si>
    <t>Montáž a dodávka překročné lavice vel. 2480x400x300 mm z dřevotřískových laminovaných desek tl. 18 mm - ozn.T25</t>
  </si>
  <si>
    <t>-1173226554</t>
  </si>
  <si>
    <t>54</t>
  </si>
  <si>
    <t>7665003.1</t>
  </si>
  <si>
    <t>Montáž a dodávka vestavěné sestavy úložných skříní 7x š 900 mm a 1x š 1120 mm z dřevotřískových laminovaných desek tl. 18-25 mm - ozn.T26</t>
  </si>
  <si>
    <t>241537629</t>
  </si>
  <si>
    <t>55</t>
  </si>
  <si>
    <t>7667001.6</t>
  </si>
  <si>
    <t>Montáž a dodávka vestavěné sestavy šatních skříní vel.1500x2200x700 mm - ozn.T27</t>
  </si>
  <si>
    <t>-965817559</t>
  </si>
  <si>
    <t>767</t>
  </si>
  <si>
    <t>Konstrukce zámečnické vč. přesunu hmot a finální povrchové úpravy</t>
  </si>
  <si>
    <t>56</t>
  </si>
  <si>
    <t>767111000.1</t>
  </si>
  <si>
    <t>Montáž a dodávka ocelové konstrukce (úhelníky a pásovina) - bandáž komínového tělesa (cca 250 kg)</t>
  </si>
  <si>
    <t>640344974</t>
  </si>
  <si>
    <t>57</t>
  </si>
  <si>
    <t>7679100.8</t>
  </si>
  <si>
    <t>Montáž a dodávka vnější žaluzie, šířka lamel 60 mm, odolnost větru 70 km/hod, vel.1290/1440 mm - ozn.Z13</t>
  </si>
  <si>
    <t>1630053486</t>
  </si>
  <si>
    <t>58</t>
  </si>
  <si>
    <t>7679100.9</t>
  </si>
  <si>
    <t>Montáž a dodávka krycí větrací mřížky, Pz plech, vel. 200x200 mm - ozn.Z14</t>
  </si>
  <si>
    <t>635850253</t>
  </si>
  <si>
    <t>768</t>
  </si>
  <si>
    <t>Ostatní výrobky - montáž a dodávka - bližší popis viz tabulky, detaily (vč.přesunu hmot)</t>
  </si>
  <si>
    <t>59</t>
  </si>
  <si>
    <t>76840040</t>
  </si>
  <si>
    <t>Vnitřní okenní textilní zatemňovací roleta vel. 1350x1500 mm - ozn.I15</t>
  </si>
  <si>
    <t>787984434</t>
  </si>
  <si>
    <t>60</t>
  </si>
  <si>
    <t>76840050</t>
  </si>
  <si>
    <t>Stěna s dvoukřídlými asymetrickými dveřmi pro čisté prostory ze sendvičových panelů s Al rámem vel. 1300x2765 mm - ozn.I16</t>
  </si>
  <si>
    <t>-1296850648</t>
  </si>
  <si>
    <t>61</t>
  </si>
  <si>
    <t>76840060</t>
  </si>
  <si>
    <t>Tabulka s upozorněním z desky ze žlutého opálového skla (alt.plexiskla) vel. 280x150 mm - ozn.I17</t>
  </si>
  <si>
    <t>1474596000</t>
  </si>
  <si>
    <t>771</t>
  </si>
  <si>
    <t>Podlahy z dlaždic</t>
  </si>
  <si>
    <t>62</t>
  </si>
  <si>
    <t>771474113</t>
  </si>
  <si>
    <t>Montáž soklíků z dlaždic keramických rovných flexibilní lepidlo v do 120 mm</t>
  </si>
  <si>
    <t>568269638</t>
  </si>
  <si>
    <t>m.č. 422</t>
  </si>
  <si>
    <t>3,08*2+4,5*2-0,9*2-1,6</t>
  </si>
  <si>
    <t>63</t>
  </si>
  <si>
    <t>597610240.2</t>
  </si>
  <si>
    <t>keramický sokl v 10 cm</t>
  </si>
  <si>
    <t>1149185602</t>
  </si>
  <si>
    <t>(3,08*2+4,5*2-0,9*2-1,6)*0,100*1,05</t>
  </si>
  <si>
    <t>64</t>
  </si>
  <si>
    <t>771574112</t>
  </si>
  <si>
    <t>Montáž podlah keramických hladkých lepených flexibilním lepidlem do 12 ks/ m2</t>
  </si>
  <si>
    <t>-1530487058</t>
  </si>
  <si>
    <t>27,09</t>
  </si>
  <si>
    <t>50,0+14,27+42,19+27,34</t>
  </si>
  <si>
    <t>65</t>
  </si>
  <si>
    <t>597610240.1</t>
  </si>
  <si>
    <t>dlažba keramická, slinutá, protiskluzná a obrusuvzdorná tl. 9 mm, vel. 300x300 mm</t>
  </si>
  <si>
    <t>207414189</t>
  </si>
  <si>
    <t>160,89*1,05</t>
  </si>
  <si>
    <t>66</t>
  </si>
  <si>
    <t>771591111</t>
  </si>
  <si>
    <t>Podlahy penetrace podkladu</t>
  </si>
  <si>
    <t>980565088</t>
  </si>
  <si>
    <t>67</t>
  </si>
  <si>
    <t>998771103</t>
  </si>
  <si>
    <t>Přesun hmot tonážní pro podlahy z dlaždic v objektech v do 24 m</t>
  </si>
  <si>
    <t>1113563947</t>
  </si>
  <si>
    <t>776</t>
  </si>
  <si>
    <t>Podlahy povlakové</t>
  </si>
  <si>
    <t>68</t>
  </si>
  <si>
    <t>776121111.1</t>
  </si>
  <si>
    <t>Penetrační nátěr pro savé podklady</t>
  </si>
  <si>
    <t>-1734524529</t>
  </si>
  <si>
    <t>87,22</t>
  </si>
  <si>
    <t>69</t>
  </si>
  <si>
    <t>776241121</t>
  </si>
  <si>
    <t>Lepení vzorovaných pásů ze sametového vinylu, vč. penetrace</t>
  </si>
  <si>
    <t>-518126770</t>
  </si>
  <si>
    <t>19,82+14,24+25,51+13,30+14,35</t>
  </si>
  <si>
    <t>70</t>
  </si>
  <si>
    <t>284110800.1</t>
  </si>
  <si>
    <t>sametový vinyl - voděodolný, zátěžový (tř.33), omyvatelný, zvukpohlcující (20dB), protiskluzný, ozn. F2</t>
  </si>
  <si>
    <t>-1517827762</t>
  </si>
  <si>
    <t>87,22*1,05</t>
  </si>
  <si>
    <t>71</t>
  </si>
  <si>
    <t>776421111.1</t>
  </si>
  <si>
    <t>Montáž a dodávka obvodových plastových lišt lepením, vč. vytažení krytiny na sokl</t>
  </si>
  <si>
    <t>1907083875</t>
  </si>
  <si>
    <t>(4,6+4,2+3,275+4,2+5,925+4,2+3,05+4,2+3,3+4,2)*2</t>
  </si>
  <si>
    <t>72</t>
  </si>
  <si>
    <t>776990111.1</t>
  </si>
  <si>
    <t>Vyrovnání podkladu samonivelační stěrkou tl 3 mm</t>
  </si>
  <si>
    <t>-61590638</t>
  </si>
  <si>
    <t>73</t>
  </si>
  <si>
    <t>998776103</t>
  </si>
  <si>
    <t>Přesun hmot tonážní pro podlahy povlakové v objektech v do 24 m</t>
  </si>
  <si>
    <t>758905322</t>
  </si>
  <si>
    <t>777</t>
  </si>
  <si>
    <t>Podlahy lité</t>
  </si>
  <si>
    <t>74</t>
  </si>
  <si>
    <t>777121111.1</t>
  </si>
  <si>
    <t>9670607</t>
  </si>
  <si>
    <t>77,96+29,84</t>
  </si>
  <si>
    <t>75</t>
  </si>
  <si>
    <t>777511000.1</t>
  </si>
  <si>
    <t>Epoxidová dvousložková pryskyřice s akrylátovým vsypem, vč. penetrace a epoxidového ochranného laku, ozn. F1b</t>
  </si>
  <si>
    <t>-1834943221</t>
  </si>
  <si>
    <t>45,92+15,31+16,73</t>
  </si>
  <si>
    <t>vytažení na stěny</t>
  </si>
  <si>
    <t>(10,75+4,2+3,5+4,2+3,95+4,2)*2*0,100</t>
  </si>
  <si>
    <t>29,84</t>
  </si>
  <si>
    <t>(13,2*2+2,4*2+0,7*2-1,6-0,9-2,4-1,6)*0,100</t>
  </si>
  <si>
    <t>76</t>
  </si>
  <si>
    <t>777990112.1</t>
  </si>
  <si>
    <t>Vyrovnání podkladu samonivelační stěrkou tl 4 mm pevnosti 30 Mpa</t>
  </si>
  <si>
    <t>-86338709</t>
  </si>
  <si>
    <t>77</t>
  </si>
  <si>
    <t>777990192.1</t>
  </si>
  <si>
    <t>Příplatek k vyrovnání podkladu dlažby samonivelační stěrkou pevnosti 30 Mpa ZKD 1 mm tloušťky</t>
  </si>
  <si>
    <t>1995886432</t>
  </si>
  <si>
    <t>celková tl. 9 mm</t>
  </si>
  <si>
    <t>(77,96+29,84)*5</t>
  </si>
  <si>
    <t>78</t>
  </si>
  <si>
    <t>998777103</t>
  </si>
  <si>
    <t>Přesun hmot tonážní pro podlahy lité v objektech v do 24 m</t>
  </si>
  <si>
    <t>2098399021</t>
  </si>
  <si>
    <t>79</t>
  </si>
  <si>
    <t>781474113</t>
  </si>
  <si>
    <t>Montáž obkladů vnitřních keramických hladkých do 19 ks/m2 lepených flexibilním lepidlem</t>
  </si>
  <si>
    <t>-503824416</t>
  </si>
  <si>
    <t xml:space="preserve">2.np </t>
  </si>
  <si>
    <t>mč 220</t>
  </si>
  <si>
    <t>(6,3*2+4,2*2+0,3*2+0,4*2-0,9)*1,8</t>
  </si>
  <si>
    <t>-1,35*1,1*2+0,43*1,1*4</t>
  </si>
  <si>
    <t>Mezisoučet</t>
  </si>
  <si>
    <t>(8,3+4,2+9,04+0,34)*1,8</t>
  </si>
  <si>
    <t>mč 429</t>
  </si>
  <si>
    <t>(4,7*2+8,92*2-0,9)*1,8</t>
  </si>
  <si>
    <t>mč 430</t>
  </si>
  <si>
    <t>(4,2*2+6,45*2-0,9)*1,8</t>
  </si>
  <si>
    <t>80</t>
  </si>
  <si>
    <t>59761071.1</t>
  </si>
  <si>
    <t>obklad keramický vel. 400x200 mm</t>
  </si>
  <si>
    <t>-450633269</t>
  </si>
  <si>
    <t>157,904*1,05</t>
  </si>
  <si>
    <t>81</t>
  </si>
  <si>
    <t>-180965347</t>
  </si>
  <si>
    <t>předpoklad 0,8bm/m2</t>
  </si>
  <si>
    <t>157,904*0,8</t>
  </si>
  <si>
    <t>82</t>
  </si>
  <si>
    <t>-277885901</t>
  </si>
  <si>
    <t>784</t>
  </si>
  <si>
    <t>Dokončovací práce - malby a tapety</t>
  </si>
  <si>
    <t>83</t>
  </si>
  <si>
    <t>784221101</t>
  </si>
  <si>
    <t>Dvojnásobné malby ze směsí za sucha dobře otěruvzdorných v místnostech do 3,80 m</t>
  </si>
  <si>
    <t>181796764</t>
  </si>
  <si>
    <t>Stropy</t>
  </si>
  <si>
    <t>27,09+45,92+19,82+15,31+14,24+25,51+16,73+13,30+14,35</t>
  </si>
  <si>
    <t>8,92*0,7+50,0+5,65*2,4</t>
  </si>
  <si>
    <t>Stěny</t>
  </si>
  <si>
    <t>(5,925+4,2+4,6+4,2+3,275+4,2+3,3+4,2+3,05+4,2+3,5+4,2+3,95+4,2+10,75+4,2+6,3+4,2+0,3)*2*2,5</t>
  </si>
  <si>
    <t>(4,5+11,735+0,35+8,92+4,7+3,08+4,5+4,2+6,45)*2*2,8</t>
  </si>
  <si>
    <t>(13,1+2,4+0,7)*2*2,3</t>
  </si>
  <si>
    <t>odpočet keramického obkladu</t>
  </si>
  <si>
    <t>-157,904</t>
  </si>
  <si>
    <t>84</t>
  </si>
  <si>
    <t>784221101.1</t>
  </si>
  <si>
    <t>Dvojnásobné černé malby ze směsí za sucha dobře otěruvzdorných v místnostech do 3,80 m</t>
  </si>
  <si>
    <t>757185665</t>
  </si>
  <si>
    <t>4.np (mč 404b)</t>
  </si>
  <si>
    <t>strop</t>
  </si>
  <si>
    <t>stěny nad podhledem</t>
  </si>
  <si>
    <t>(13,2*2+2,4*2-8,92)*1,055</t>
  </si>
  <si>
    <t>85</t>
  </si>
  <si>
    <t>784371000.1</t>
  </si>
  <si>
    <t>Omyvatelný nátěr stěn</t>
  </si>
  <si>
    <t>-917192587</t>
  </si>
  <si>
    <t>2.np (mč 226)</t>
  </si>
  <si>
    <t>(3,5+4,2+0,4)*2*1,8</t>
  </si>
  <si>
    <t>-(0,9*2,05+1,35*1,1)</t>
  </si>
  <si>
    <t>0,42*2*1,1</t>
  </si>
  <si>
    <t>4.np (mč 422)</t>
  </si>
  <si>
    <t>(3,08*2+4,5*2)*2,1</t>
  </si>
  <si>
    <t>-(1,6*2,05+0,9*2,0*2-1,35*1,4)</t>
  </si>
  <si>
    <t>AKCE: BUDOVA T TECHNICKÉ UNIVERZITY V LIBERCI - DOPROJEKTOVÁNÍ PROSTOROVÝCH REZERV</t>
  </si>
  <si>
    <t xml:space="preserve">                      </t>
  </si>
  <si>
    <t>VZNIK VÝKAZU VÝMĚR</t>
  </si>
  <si>
    <t>_______________________________________________</t>
  </si>
  <si>
    <t>DLE DOKUMENTACE DPS</t>
  </si>
  <si>
    <t>SESTAVIL:</t>
  </si>
  <si>
    <t>PROPOS LIBEREC S.R.O.</t>
  </si>
  <si>
    <t>ŠLIKOVA 127, LIBEREC 6</t>
  </si>
  <si>
    <t>DUBEN 2019</t>
  </si>
  <si>
    <t>Dodatek - nová omítka po otlučení nerovné omítky na stávajících stěnách</t>
  </si>
  <si>
    <t>(4,2*2+6,3*2-2,5-0,65)*2,5</t>
  </si>
  <si>
    <t>0,38*1,5*4+0,35*2*2,05</t>
  </si>
  <si>
    <t>-(1,35*1,5*2+0,9*2,05)</t>
  </si>
  <si>
    <t>(4,2+11,735+4,2+5,8+1,0)*2,7</t>
  </si>
  <si>
    <t>0,38*6*1,5</t>
  </si>
  <si>
    <t>-(1,35*1,5*3+0,9*2,05)</t>
  </si>
  <si>
    <t>(8,9)*2,7</t>
  </si>
  <si>
    <t>0,38*4*1,5</t>
  </si>
  <si>
    <t>-(1,35*1,5*2)</t>
  </si>
  <si>
    <t>(4,2+6,445*2)*2,7</t>
  </si>
  <si>
    <t>612321191</t>
  </si>
  <si>
    <t>Příplatek k vápenocementové omítce vnitřních stěn za každých dalších 5 mm tloušťky ručně</t>
  </si>
  <si>
    <t>211402021</t>
  </si>
  <si>
    <t>CELKOVÁ TL. 40 MM (40-15= dalších 25 mm)</t>
  </si>
  <si>
    <t>přípočet za 5 mm</t>
  </si>
  <si>
    <t>přípočet za  dalších 20 mm</t>
  </si>
  <si>
    <t>177,303*4</t>
  </si>
  <si>
    <t>978015391</t>
  </si>
  <si>
    <t>Otlučení (osekání) vnější vápenné nebo vápenocementové omítky stupně členitosti 1 a 2 do 100%</t>
  </si>
  <si>
    <t>577874462</t>
  </si>
  <si>
    <t>22,573</t>
  </si>
  <si>
    <t>Dodatek - malba na stěnách nad KO na stávajích stěnách, kde došlo k otlučení a natažení nové omítky</t>
  </si>
  <si>
    <t>(4,2*2+6,3*2-2,5-0,65)*0,7</t>
  </si>
  <si>
    <t>0,38*0,425*4+0,35*2*0,25</t>
  </si>
  <si>
    <t>(4,2+11,735+4,2+5,8+1,0)*0,9</t>
  </si>
  <si>
    <t>0,38*6*0,425</t>
  </si>
  <si>
    <t>(8,9)*0,9</t>
  </si>
  <si>
    <t>0,38*4*0,425</t>
  </si>
  <si>
    <t>(4,2+6,445*2)*0,9</t>
  </si>
  <si>
    <t>86</t>
  </si>
  <si>
    <t>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</si>
</sst>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2"/>
      <name val="Times New Roman CE"/>
      <family val="1"/>
      <charset val="238"/>
    </font>
    <font>
      <sz val="8"/>
      <name val="MS Sans Serif"/>
      <family val="2"/>
      <charset val="238"/>
    </font>
    <font>
      <b/>
      <sz val="12"/>
      <color indexed="12"/>
      <name val="Times New Roman"/>
      <family val="1"/>
    </font>
    <font>
      <b/>
      <sz val="13"/>
      <name val="Times New Roman"/>
      <family val="1"/>
    </font>
    <font>
      <b/>
      <sz val="13"/>
      <color indexed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b/>
      <sz val="18"/>
      <color indexed="12"/>
      <name val="Times New Roman CE"/>
      <charset val="238"/>
    </font>
    <font>
      <sz val="18"/>
      <name val="MS Sans Serif"/>
      <family val="2"/>
      <charset val="238"/>
    </font>
    <font>
      <sz val="12"/>
      <color indexed="12"/>
      <name val="Times New Roman CE"/>
      <family val="1"/>
      <charset val="238"/>
    </font>
    <font>
      <b/>
      <sz val="25"/>
      <color indexed="12"/>
      <name val="Times New Roman CE"/>
      <family val="1"/>
      <charset val="238"/>
    </font>
    <font>
      <b/>
      <sz val="12"/>
      <color indexed="12"/>
      <name val="Times New Roman CE"/>
      <charset val="238"/>
    </font>
    <font>
      <b/>
      <sz val="14"/>
      <name val="Times New Roman"/>
      <family val="1"/>
    </font>
    <font>
      <sz val="16"/>
      <color indexed="12"/>
      <name val="Times New Roman CE"/>
      <family val="1"/>
      <charset val="238"/>
    </font>
    <font>
      <sz val="11"/>
      <color indexed="12"/>
      <name val="Times New Roman"/>
      <family val="1"/>
    </font>
    <font>
      <sz val="11"/>
      <name val="Times New Roman"/>
      <family val="1"/>
    </font>
    <font>
      <b/>
      <sz val="11"/>
      <color indexed="12"/>
      <name val="Times New Roman"/>
      <family val="1"/>
      <charset val="238"/>
    </font>
    <font>
      <b/>
      <sz val="18"/>
      <color indexed="12"/>
      <name val="Times New Roman"/>
      <family val="1"/>
      <charset val="238"/>
    </font>
    <font>
      <b/>
      <sz val="13"/>
      <color indexed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2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4">
    <xf numFmtId="0" fontId="0" fillId="0" borderId="0"/>
    <xf numFmtId="0" fontId="31" fillId="0" borderId="0" applyNumberFormat="0" applyFill="0" applyBorder="0" applyAlignment="0" applyProtection="0"/>
    <xf numFmtId="0" fontId="32" fillId="0" borderId="0"/>
    <xf numFmtId="0" fontId="34" fillId="0" borderId="0" applyAlignment="0">
      <alignment vertical="top" wrapText="1"/>
      <protection locked="0"/>
    </xf>
  </cellStyleXfs>
  <cellXfs count="2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3" fillId="5" borderId="23" xfId="2" applyFont="1" applyFill="1" applyBorder="1" applyAlignment="1">
      <alignment vertical="top"/>
    </xf>
    <xf numFmtId="0" fontId="33" fillId="5" borderId="0" xfId="2" applyFont="1" applyFill="1" applyAlignment="1">
      <alignment vertical="top"/>
    </xf>
    <xf numFmtId="0" fontId="36" fillId="0" borderId="23" xfId="2" applyFont="1" applyBorder="1"/>
    <xf numFmtId="0" fontId="36" fillId="0" borderId="24" xfId="2" applyFont="1" applyBorder="1"/>
    <xf numFmtId="0" fontId="36" fillId="0" borderId="0" xfId="2" applyFont="1"/>
    <xf numFmtId="0" fontId="38" fillId="0" borderId="26" xfId="2" applyFont="1" applyBorder="1"/>
    <xf numFmtId="0" fontId="39" fillId="0" borderId="23" xfId="2" applyFont="1" applyBorder="1"/>
    <xf numFmtId="0" fontId="39" fillId="0" borderId="24" xfId="2" applyFont="1" applyBorder="1"/>
    <xf numFmtId="0" fontId="39" fillId="0" borderId="0" xfId="2" applyFont="1"/>
    <xf numFmtId="0" fontId="42" fillId="5" borderId="0" xfId="2" applyFont="1" applyFill="1" applyAlignment="1">
      <alignment horizontal="center"/>
    </xf>
    <xf numFmtId="0" fontId="42" fillId="5" borderId="0" xfId="2" applyFont="1" applyFill="1" applyAlignment="1">
      <alignment vertical="top"/>
    </xf>
    <xf numFmtId="0" fontId="45" fillId="0" borderId="0" xfId="3" applyFont="1" applyAlignment="1" applyProtection="1"/>
    <xf numFmtId="0" fontId="42" fillId="5" borderId="0" xfId="2" applyFont="1" applyFill="1" applyAlignment="1">
      <alignment horizontal="center" vertical="center"/>
    </xf>
    <xf numFmtId="0" fontId="33" fillId="0" borderId="0" xfId="2" applyFont="1" applyAlignment="1">
      <alignment vertical="top"/>
    </xf>
    <xf numFmtId="49" fontId="47" fillId="5" borderId="0" xfId="2" applyNumberFormat="1" applyFont="1" applyFill="1"/>
    <xf numFmtId="49" fontId="48" fillId="5" borderId="0" xfId="2" applyNumberFormat="1" applyFont="1" applyFill="1"/>
    <xf numFmtId="0" fontId="47" fillId="5" borderId="0" xfId="2" applyFont="1" applyFill="1" applyAlignment="1">
      <alignment horizontal="center" vertical="center" wrapText="1"/>
    </xf>
    <xf numFmtId="0" fontId="49" fillId="5" borderId="0" xfId="2" applyFont="1" applyFill="1" applyAlignment="1">
      <alignment horizontal="left" vertical="center"/>
    </xf>
    <xf numFmtId="0" fontId="47" fillId="5" borderId="0" xfId="2" applyFont="1" applyFill="1"/>
    <xf numFmtId="0" fontId="48" fillId="5" borderId="0" xfId="2" applyFont="1" applyFill="1"/>
    <xf numFmtId="0" fontId="49" fillId="5" borderId="0" xfId="2" applyFont="1" applyFill="1"/>
    <xf numFmtId="49" fontId="49" fillId="5" borderId="0" xfId="2" applyNumberFormat="1" applyFont="1" applyFill="1" applyAlignment="1">
      <alignment horizontal="right"/>
    </xf>
    <xf numFmtId="0" fontId="1" fillId="0" borderId="14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0" fontId="46" fillId="0" borderId="0" xfId="2" applyFont="1" applyAlignment="1">
      <alignment horizontal="left" vertical="top" indent="13"/>
    </xf>
    <xf numFmtId="0" fontId="35" fillId="0" borderId="23" xfId="3" applyFont="1" applyBorder="1" applyAlignment="1" applyProtection="1">
      <alignment vertical="center" wrapText="1"/>
    </xf>
    <xf numFmtId="0" fontId="37" fillId="0" borderId="25" xfId="2" applyFont="1" applyBorder="1"/>
    <xf numFmtId="0" fontId="40" fillId="5" borderId="27" xfId="3" applyFont="1" applyFill="1" applyBorder="1" applyAlignment="1" applyProtection="1">
      <alignment horizontal="center" vertical="center"/>
    </xf>
    <xf numFmtId="0" fontId="41" fillId="0" borderId="27" xfId="3" applyFont="1" applyBorder="1" applyAlignment="1" applyProtection="1">
      <alignment horizontal="center" vertical="center"/>
    </xf>
    <xf numFmtId="0" fontId="43" fillId="5" borderId="0" xfId="2" applyFont="1" applyFill="1" applyAlignment="1">
      <alignment horizontal="center" vertical="top"/>
    </xf>
    <xf numFmtId="0" fontId="42" fillId="5" borderId="0" xfId="2" applyFont="1" applyFill="1" applyAlignment="1">
      <alignment horizontal="center" vertical="center"/>
    </xf>
    <xf numFmtId="0" fontId="44" fillId="5" borderId="0" xfId="3" applyFont="1" applyFill="1" applyAlignment="1" applyProtection="1">
      <alignment horizontal="center"/>
    </xf>
    <xf numFmtId="0" fontId="49" fillId="5" borderId="0" xfId="2" applyFont="1" applyFill="1"/>
    <xf numFmtId="0" fontId="47" fillId="5" borderId="0" xfId="2" applyFont="1" applyFill="1"/>
    <xf numFmtId="0" fontId="47" fillId="5" borderId="0" xfId="2" applyFont="1" applyFill="1" applyAlignment="1">
      <alignment horizontal="center" vertical="center" wrapText="1"/>
    </xf>
    <xf numFmtId="0" fontId="50" fillId="5" borderId="0" xfId="2" applyFont="1" applyFill="1"/>
    <xf numFmtId="0" fontId="51" fillId="5" borderId="0" xfId="2" applyFont="1" applyFill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4">
    <cellStyle name="Hypertextový odkaz" xfId="1" builtinId="8"/>
    <cellStyle name="Normální" xfId="0" builtinId="0" customBuiltin="1"/>
    <cellStyle name="normální 2 8" xfId="3" xr:uid="{91B114AE-611F-4772-B4B2-FB9D87C4A7C2}"/>
    <cellStyle name="normální_Střelnice rozpočet 22.10.2012" xfId="2" xr:uid="{0C71DA95-98B8-4DB2-A3BF-65FE6AF711D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6621274-B5FB-4389-91AB-10E9CE2D471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enov&#233;%20nab&#237;dky\1-3\2012019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a\c\DATA\Akce_2000\Zdiby\HT%20v&#253;po&#269;ty%20ZDIB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pos06\e\Documents%20and%20Settings\rkarlik\Dokumenty\Nab&#237;dky\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pos06\f_archiv\Archiv\PRACOVN&#205;\CS%20BETON_AB\CS%20BETON_PODKLADY\CS%20Beton%20var.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pos06\E\PO&#352;TA\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KrosData/Export/VADTULTR%20-%20BUDOVA%20T%20TECHNICK&#201;%20UNIVERZITY%20V%20LIBERCI%20-%20DOPROJEKTOV&#193;N&#205;%20PROSTOROV&#221;CH%20REZER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"/>
      <sheetName val="Předávací list"/>
      <sheetName val="Rekapitulace"/>
      <sheetName val="Nabídka"/>
      <sheetName val="Dodatek"/>
    </sheetNames>
    <sheetDataSet>
      <sheetData sheetId="0">
        <row r="2">
          <cell r="B2" t="str">
            <v xml:space="preserve">S P E C I F I K A C E   Z A Ř Í Z E N Í   </v>
          </cell>
        </row>
        <row r="3">
          <cell r="B3" t="str">
            <v xml:space="preserve">Víceúčelové zařízení sport.areálu Střelnice </v>
          </cell>
        </row>
        <row r="4">
          <cell r="B4">
            <v>20120190</v>
          </cell>
        </row>
        <row r="5">
          <cell r="B5" t="str">
            <v xml:space="preserve">FK  Jablonec o.s. Jablonec nad Nisou </v>
          </cell>
        </row>
        <row r="8">
          <cell r="B8" t="str">
            <v>A</v>
          </cell>
        </row>
        <row r="20">
          <cell r="B20">
            <v>41200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stavba haly"/>
      <sheetName val="Lapák tuků"/>
      <sheetName val="Šachty"/>
      <sheetName val="Kanalizace"/>
      <sheetName val="Vodvodní přípojka"/>
      <sheetName val="Splašková"/>
      <sheetName val="Dešťová kanalizace"/>
      <sheetName val="Plynovod"/>
      <sheetName val="Čerpadla"/>
      <sheetName val="Koryto"/>
      <sheetName val="Napojení UV"/>
      <sheetName val="Napojení DS"/>
      <sheetName val="HV I.etapa"/>
      <sheetName val="HV III.etapa"/>
      <sheetName val="Nádrž HRANATÁ"/>
      <sheetName val="Výtok z hranaté nádrže"/>
      <sheetName val="Koryto obdélník"/>
      <sheetName val="Nádrž N2"/>
      <sheetName val="List2"/>
      <sheetName val="Tabulky"/>
      <sheetName val="křivka plnění"/>
      <sheetName val="PrůtokPotrubím"/>
      <sheetName val="křivka plnění (2)"/>
      <sheetName val="Průtok vodovodní př"/>
      <sheetName val="Legenda"/>
      <sheetName val="výpis šachet (2)"/>
      <sheetName val="Napojení vpustí"/>
      <sheetName val="Propočet (2)"/>
      <sheetName val="Výkaz materiálu"/>
      <sheetName val="VODA+PLYN"/>
      <sheetName val="SO 14 - splašky"/>
      <sheetName val="SO15 deště"/>
      <sheetName val="Šachty deště"/>
      <sheetName val="Šachty splašky"/>
      <sheetName val="Přechod STL"/>
      <sheetName val="HV I_etap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 refreshError="1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Nabídka - titulní strana"/>
      <sheetName val="Položky nabídky"/>
      <sheetName val="Výpočet netto cen"/>
      <sheetName val="List1"/>
    </sheetNames>
    <sheetDataSet>
      <sheetData sheetId="0" refreshError="1"/>
      <sheetData sheetId="1" refreshError="1"/>
      <sheetData sheetId="2" refreshError="1"/>
      <sheetData sheetId="3">
        <row r="7">
          <cell r="B7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</sheetData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 refreshError="1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701-P - BUDOVA T - REZ..."/>
    </sheetNames>
    <sheetDataSet>
      <sheetData sheetId="0">
        <row r="6">
          <cell r="K6" t="str">
            <v>BUDOVA T TECHNICKÉ UNIVERZITY V LIBERCI - DOPROJEKTOVÁNÍ PROSTOROVÝCH REZERV</v>
          </cell>
        </row>
        <row r="11">
          <cell r="E11" t="str">
            <v>TECHNICKÁ UNIVERZITA V LIBERCI</v>
          </cell>
        </row>
        <row r="14">
          <cell r="E14" t="str">
            <v xml:space="preserve"> </v>
          </cell>
        </row>
        <row r="17">
          <cell r="E17" t="str">
            <v>PROJEKTOVÝ ATELIER DAVID</v>
          </cell>
        </row>
        <row r="20">
          <cell r="E20" t="str">
            <v>PROPOS LIBEREC s.r.o.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2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99" t="s">
        <v>13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19"/>
      <c r="BS5" s="16" t="s">
        <v>6</v>
      </c>
    </row>
    <row r="6" spans="1:74" ht="36.950000000000003" customHeight="1">
      <c r="B6" s="19"/>
      <c r="D6" s="23" t="s">
        <v>14</v>
      </c>
      <c r="K6" s="201" t="s">
        <v>15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19"/>
      <c r="BS6" s="16" t="s">
        <v>6</v>
      </c>
    </row>
    <row r="7" spans="1:74" ht="12" customHeight="1">
      <c r="B7" s="19"/>
      <c r="D7" s="24" t="s">
        <v>16</v>
      </c>
      <c r="K7" s="16" t="s">
        <v>1</v>
      </c>
      <c r="AK7" s="24" t="s">
        <v>17</v>
      </c>
      <c r="AN7" s="16" t="s">
        <v>1</v>
      </c>
      <c r="AR7" s="19"/>
      <c r="BS7" s="16" t="s">
        <v>6</v>
      </c>
    </row>
    <row r="8" spans="1:74" ht="12" customHeight="1">
      <c r="B8" s="19"/>
      <c r="D8" s="24" t="s">
        <v>18</v>
      </c>
      <c r="K8" s="16" t="s">
        <v>19</v>
      </c>
      <c r="AK8" s="24" t="s">
        <v>20</v>
      </c>
      <c r="AN8" s="16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4" t="s">
        <v>22</v>
      </c>
      <c r="AK10" s="24" t="s">
        <v>23</v>
      </c>
      <c r="AN10" s="16" t="s">
        <v>1</v>
      </c>
      <c r="AR10" s="19"/>
      <c r="BS10" s="16" t="s">
        <v>6</v>
      </c>
    </row>
    <row r="11" spans="1:74" ht="18.399999999999999" customHeight="1">
      <c r="B11" s="19"/>
      <c r="E11" s="16" t="s">
        <v>24</v>
      </c>
      <c r="AK11" s="24" t="s">
        <v>25</v>
      </c>
      <c r="AN11" s="16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4" t="s">
        <v>26</v>
      </c>
      <c r="AK13" s="24" t="s">
        <v>23</v>
      </c>
      <c r="AN13" s="16" t="s">
        <v>1</v>
      </c>
      <c r="AR13" s="19"/>
      <c r="BS13" s="16" t="s">
        <v>6</v>
      </c>
    </row>
    <row r="14" spans="1:74">
      <c r="B14" s="19"/>
      <c r="E14" s="16" t="s">
        <v>19</v>
      </c>
      <c r="AK14" s="24" t="s">
        <v>25</v>
      </c>
      <c r="AN14" s="16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4" t="s">
        <v>27</v>
      </c>
      <c r="AK16" s="24" t="s">
        <v>23</v>
      </c>
      <c r="AN16" s="16" t="s">
        <v>1</v>
      </c>
      <c r="AR16" s="19"/>
      <c r="BS16" s="16" t="s">
        <v>3</v>
      </c>
    </row>
    <row r="17" spans="2:71" ht="18.399999999999999" customHeight="1">
      <c r="B17" s="19"/>
      <c r="E17" s="16" t="s">
        <v>28</v>
      </c>
      <c r="AK17" s="24" t="s">
        <v>25</v>
      </c>
      <c r="AN17" s="16" t="s">
        <v>1</v>
      </c>
      <c r="AR17" s="19"/>
      <c r="BS17" s="16" t="s">
        <v>29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4" t="s">
        <v>30</v>
      </c>
      <c r="AK19" s="24" t="s">
        <v>23</v>
      </c>
      <c r="AN19" s="16" t="s">
        <v>1</v>
      </c>
      <c r="AR19" s="19"/>
      <c r="BS19" s="16" t="s">
        <v>6</v>
      </c>
    </row>
    <row r="20" spans="2:71" ht="18.399999999999999" customHeight="1">
      <c r="B20" s="19"/>
      <c r="E20" s="16" t="s">
        <v>31</v>
      </c>
      <c r="AK20" s="24" t="s">
        <v>25</v>
      </c>
      <c r="AN20" s="16" t="s">
        <v>1</v>
      </c>
      <c r="AR20" s="19"/>
      <c r="BS20" s="16" t="s">
        <v>29</v>
      </c>
    </row>
    <row r="21" spans="2:71" ht="6.95" customHeight="1">
      <c r="B21" s="19"/>
      <c r="AR21" s="19"/>
    </row>
    <row r="22" spans="2:71" ht="12" customHeight="1">
      <c r="B22" s="19"/>
      <c r="D22" s="24" t="s">
        <v>32</v>
      </c>
      <c r="AR22" s="19"/>
    </row>
    <row r="23" spans="2:71" ht="16.5" customHeight="1">
      <c r="B23" s="19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9"/>
    </row>
    <row r="24" spans="2:71" ht="6.95" customHeight="1">
      <c r="B24" s="19"/>
      <c r="AR24" s="19"/>
    </row>
    <row r="25" spans="2:71" ht="6.95" customHeight="1">
      <c r="B25" s="19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9"/>
    </row>
    <row r="26" spans="2:71" s="1" customFormat="1" ht="25.9" customHeight="1">
      <c r="B26" s="26"/>
      <c r="D26" s="27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4" t="e">
        <f>ROUND(AG54,2)</f>
        <v>#REF!</v>
      </c>
      <c r="AL26" s="205"/>
      <c r="AM26" s="205"/>
      <c r="AN26" s="205"/>
      <c r="AO26" s="205"/>
      <c r="AR26" s="26"/>
    </row>
    <row r="27" spans="2:71" s="1" customFormat="1" ht="6.95" customHeight="1">
      <c r="B27" s="26"/>
      <c r="AR27" s="26"/>
    </row>
    <row r="28" spans="2:71" s="1" customFormat="1">
      <c r="B28" s="26"/>
      <c r="L28" s="206" t="s">
        <v>34</v>
      </c>
      <c r="M28" s="206"/>
      <c r="N28" s="206"/>
      <c r="O28" s="206"/>
      <c r="P28" s="206"/>
      <c r="W28" s="206" t="s">
        <v>35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36</v>
      </c>
      <c r="AL28" s="206"/>
      <c r="AM28" s="206"/>
      <c r="AN28" s="206"/>
      <c r="AO28" s="206"/>
      <c r="AR28" s="26"/>
    </row>
    <row r="29" spans="2:71" s="2" customFormat="1" ht="14.45" customHeight="1">
      <c r="B29" s="30"/>
      <c r="D29" s="24" t="s">
        <v>37</v>
      </c>
      <c r="F29" s="24" t="s">
        <v>38</v>
      </c>
      <c r="L29" s="209">
        <v>0.21</v>
      </c>
      <c r="M29" s="208"/>
      <c r="N29" s="208"/>
      <c r="O29" s="208"/>
      <c r="P29" s="208"/>
      <c r="W29" s="207" t="e">
        <f>ROUND(AZ54, 2)</f>
        <v>#REF!</v>
      </c>
      <c r="X29" s="208"/>
      <c r="Y29" s="208"/>
      <c r="Z29" s="208"/>
      <c r="AA29" s="208"/>
      <c r="AB29" s="208"/>
      <c r="AC29" s="208"/>
      <c r="AD29" s="208"/>
      <c r="AE29" s="208"/>
      <c r="AK29" s="207" t="e">
        <f>ROUND(AV54, 2)</f>
        <v>#REF!</v>
      </c>
      <c r="AL29" s="208"/>
      <c r="AM29" s="208"/>
      <c r="AN29" s="208"/>
      <c r="AO29" s="208"/>
      <c r="AR29" s="30"/>
    </row>
    <row r="30" spans="2:71" s="2" customFormat="1" ht="14.45" customHeight="1">
      <c r="B30" s="30"/>
      <c r="F30" s="24" t="s">
        <v>39</v>
      </c>
      <c r="L30" s="209">
        <v>0.15</v>
      </c>
      <c r="M30" s="208"/>
      <c r="N30" s="208"/>
      <c r="O30" s="208"/>
      <c r="P30" s="208"/>
      <c r="W30" s="207" t="e">
        <f>ROUND(BA54, 2)</f>
        <v>#REF!</v>
      </c>
      <c r="X30" s="208"/>
      <c r="Y30" s="208"/>
      <c r="Z30" s="208"/>
      <c r="AA30" s="208"/>
      <c r="AB30" s="208"/>
      <c r="AC30" s="208"/>
      <c r="AD30" s="208"/>
      <c r="AE30" s="208"/>
      <c r="AK30" s="207" t="e">
        <f>ROUND(AW54, 2)</f>
        <v>#REF!</v>
      </c>
      <c r="AL30" s="208"/>
      <c r="AM30" s="208"/>
      <c r="AN30" s="208"/>
      <c r="AO30" s="208"/>
      <c r="AR30" s="30"/>
    </row>
    <row r="31" spans="2:71" s="2" customFormat="1" ht="14.45" hidden="1" customHeight="1">
      <c r="B31" s="30"/>
      <c r="F31" s="24" t="s">
        <v>40</v>
      </c>
      <c r="L31" s="209">
        <v>0.21</v>
      </c>
      <c r="M31" s="208"/>
      <c r="N31" s="208"/>
      <c r="O31" s="208"/>
      <c r="P31" s="208"/>
      <c r="W31" s="207" t="e">
        <f>ROUND(BB54, 2)</f>
        <v>#REF!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0"/>
    </row>
    <row r="32" spans="2:71" s="2" customFormat="1" ht="14.45" hidden="1" customHeight="1">
      <c r="B32" s="30"/>
      <c r="F32" s="24" t="s">
        <v>41</v>
      </c>
      <c r="L32" s="209">
        <v>0.15</v>
      </c>
      <c r="M32" s="208"/>
      <c r="N32" s="208"/>
      <c r="O32" s="208"/>
      <c r="P32" s="208"/>
      <c r="W32" s="207" t="e">
        <f>ROUND(BC54, 2)</f>
        <v>#REF!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0"/>
    </row>
    <row r="33" spans="2:44" s="2" customFormat="1" ht="14.45" hidden="1" customHeight="1">
      <c r="B33" s="30"/>
      <c r="F33" s="24" t="s">
        <v>42</v>
      </c>
      <c r="L33" s="209">
        <v>0</v>
      </c>
      <c r="M33" s="208"/>
      <c r="N33" s="208"/>
      <c r="O33" s="208"/>
      <c r="P33" s="208"/>
      <c r="W33" s="207" t="e">
        <f>ROUND(BD54, 2)</f>
        <v>#REF!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43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44</v>
      </c>
      <c r="U35" s="33"/>
      <c r="V35" s="33"/>
      <c r="W35" s="33"/>
      <c r="X35" s="210" t="s">
        <v>45</v>
      </c>
      <c r="Y35" s="211"/>
      <c r="Z35" s="211"/>
      <c r="AA35" s="211"/>
      <c r="AB35" s="211"/>
      <c r="AC35" s="33"/>
      <c r="AD35" s="33"/>
      <c r="AE35" s="33"/>
      <c r="AF35" s="33"/>
      <c r="AG35" s="33"/>
      <c r="AH35" s="33"/>
      <c r="AI35" s="33"/>
      <c r="AJ35" s="33"/>
      <c r="AK35" s="212" t="e">
        <f>SUM(AK26:AK33)</f>
        <v>#REF!</v>
      </c>
      <c r="AL35" s="211"/>
      <c r="AM35" s="211"/>
      <c r="AN35" s="211"/>
      <c r="AO35" s="213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20" t="s">
        <v>46</v>
      </c>
      <c r="AR42" s="26"/>
    </row>
    <row r="43" spans="2:44" s="1" customFormat="1" ht="6.95" customHeight="1">
      <c r="B43" s="26"/>
      <c r="AR43" s="26"/>
    </row>
    <row r="44" spans="2:44" s="1" customFormat="1" ht="12" customHeight="1">
      <c r="B44" s="26"/>
      <c r="C44" s="24" t="s">
        <v>12</v>
      </c>
      <c r="L44" s="1" t="str">
        <f>K5</f>
        <v>VADTULTR</v>
      </c>
      <c r="AR44" s="26"/>
    </row>
    <row r="45" spans="2:44" s="3" customFormat="1" ht="36.950000000000003" customHeight="1">
      <c r="B45" s="39"/>
      <c r="C45" s="40" t="s">
        <v>14</v>
      </c>
      <c r="L45" s="218" t="str">
        <f>K6</f>
        <v>BUDOVA T TECHNICKÉ UNIVERZITY V LIBERCI - DOPROJEKTOVÁNÍ PROSTOROVÝCH REZERV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R45" s="39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4" t="s">
        <v>18</v>
      </c>
      <c r="L47" s="41" t="str">
        <f>IF(K8="","",K8)</f>
        <v xml:space="preserve"> </v>
      </c>
      <c r="AI47" s="24" t="s">
        <v>20</v>
      </c>
      <c r="AM47" s="220" t="str">
        <f>IF(AN8= "","",AN8)</f>
        <v>19. 3. 2019</v>
      </c>
      <c r="AN47" s="220"/>
      <c r="AR47" s="26"/>
    </row>
    <row r="48" spans="2:44" s="1" customFormat="1" ht="6.95" customHeight="1">
      <c r="B48" s="26"/>
      <c r="AR48" s="26"/>
    </row>
    <row r="49" spans="1:91" s="1" customFormat="1" ht="13.7" customHeight="1">
      <c r="B49" s="26"/>
      <c r="C49" s="24" t="s">
        <v>22</v>
      </c>
      <c r="L49" s="1" t="str">
        <f>IF(E11= "","",E11)</f>
        <v>TECHNICKÁ UNIVERZITA V LIBERCI</v>
      </c>
      <c r="AI49" s="24" t="s">
        <v>27</v>
      </c>
      <c r="AM49" s="216" t="str">
        <f>IF(E17="","",E17)</f>
        <v>PROJEKTOVÝ ATELIER DAVID</v>
      </c>
      <c r="AN49" s="217"/>
      <c r="AO49" s="217"/>
      <c r="AP49" s="217"/>
      <c r="AR49" s="26"/>
      <c r="AS49" s="221" t="s">
        <v>47</v>
      </c>
      <c r="AT49" s="222"/>
      <c r="AU49" s="42"/>
      <c r="AV49" s="42"/>
      <c r="AW49" s="42"/>
      <c r="AX49" s="42"/>
      <c r="AY49" s="42"/>
      <c r="AZ49" s="42"/>
      <c r="BA49" s="42"/>
      <c r="BB49" s="42"/>
      <c r="BC49" s="42"/>
      <c r="BD49" s="43"/>
    </row>
    <row r="50" spans="1:91" s="1" customFormat="1" ht="13.7" customHeight="1">
      <c r="B50" s="26"/>
      <c r="C50" s="24" t="s">
        <v>26</v>
      </c>
      <c r="L50" s="1" t="str">
        <f>IF(E14="","",E14)</f>
        <v xml:space="preserve"> </v>
      </c>
      <c r="AI50" s="24" t="s">
        <v>30</v>
      </c>
      <c r="AM50" s="216" t="str">
        <f>IF(E20="","",E20)</f>
        <v>PROPOS LIBEREC s.r.o.</v>
      </c>
      <c r="AN50" s="217"/>
      <c r="AO50" s="217"/>
      <c r="AP50" s="217"/>
      <c r="AR50" s="26"/>
      <c r="AS50" s="223"/>
      <c r="AT50" s="224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6"/>
      <c r="AR51" s="26"/>
      <c r="AS51" s="223"/>
      <c r="AT51" s="224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6"/>
      <c r="C52" s="215" t="s">
        <v>48</v>
      </c>
      <c r="D52" s="196"/>
      <c r="E52" s="196"/>
      <c r="F52" s="196"/>
      <c r="G52" s="196"/>
      <c r="H52" s="47"/>
      <c r="I52" s="195" t="s">
        <v>49</v>
      </c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226" t="s">
        <v>50</v>
      </c>
      <c r="AH52" s="196"/>
      <c r="AI52" s="196"/>
      <c r="AJ52" s="196"/>
      <c r="AK52" s="196"/>
      <c r="AL52" s="196"/>
      <c r="AM52" s="196"/>
      <c r="AN52" s="195" t="s">
        <v>51</v>
      </c>
      <c r="AO52" s="196"/>
      <c r="AP52" s="197"/>
      <c r="AQ52" s="48" t="s">
        <v>52</v>
      </c>
      <c r="AR52" s="26"/>
      <c r="AS52" s="49" t="s">
        <v>53</v>
      </c>
      <c r="AT52" s="50" t="s">
        <v>54</v>
      </c>
      <c r="AU52" s="50" t="s">
        <v>55</v>
      </c>
      <c r="AV52" s="50" t="s">
        <v>56</v>
      </c>
      <c r="AW52" s="50" t="s">
        <v>57</v>
      </c>
      <c r="AX52" s="50" t="s">
        <v>58</v>
      </c>
      <c r="AY52" s="50" t="s">
        <v>59</v>
      </c>
      <c r="AZ52" s="50" t="s">
        <v>60</v>
      </c>
      <c r="BA52" s="50" t="s">
        <v>61</v>
      </c>
      <c r="BB52" s="50" t="s">
        <v>62</v>
      </c>
      <c r="BC52" s="50" t="s">
        <v>63</v>
      </c>
      <c r="BD52" s="51" t="s">
        <v>64</v>
      </c>
    </row>
    <row r="53" spans="1:91" s="1" customFormat="1" ht="10.9" customHeight="1">
      <c r="B53" s="26"/>
      <c r="AR53" s="26"/>
      <c r="AS53" s="5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3"/>
    </row>
    <row r="54" spans="1:91" s="4" customFormat="1" ht="32.450000000000003" customHeight="1">
      <c r="B54" s="53"/>
      <c r="C54" s="54" t="s">
        <v>65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25" t="e">
        <f>ROUND(SUM(AG55:AG60),2)</f>
        <v>#REF!</v>
      </c>
      <c r="AH54" s="225"/>
      <c r="AI54" s="225"/>
      <c r="AJ54" s="225"/>
      <c r="AK54" s="225"/>
      <c r="AL54" s="225"/>
      <c r="AM54" s="225"/>
      <c r="AN54" s="198" t="e">
        <f t="shared" ref="AN54:AN60" si="0">SUM(AG54,AT54)</f>
        <v>#REF!</v>
      </c>
      <c r="AO54" s="198"/>
      <c r="AP54" s="198"/>
      <c r="AQ54" s="56" t="s">
        <v>1</v>
      </c>
      <c r="AR54" s="53"/>
      <c r="AS54" s="57">
        <f>ROUND(SUM(AS55:AS60),2)</f>
        <v>0</v>
      </c>
      <c r="AT54" s="58" t="e">
        <f t="shared" ref="AT54:AT60" si="1">ROUND(SUM(AV54:AW54),2)</f>
        <v>#REF!</v>
      </c>
      <c r="AU54" s="59" t="e">
        <f>ROUND(SUM(AU55:AU60),5)</f>
        <v>#REF!</v>
      </c>
      <c r="AV54" s="58" t="e">
        <f>ROUND(AZ54*L29,2)</f>
        <v>#REF!</v>
      </c>
      <c r="AW54" s="58" t="e">
        <f>ROUND(BA54*L30,2)</f>
        <v>#REF!</v>
      </c>
      <c r="AX54" s="58" t="e">
        <f>ROUND(BB54*L29,2)</f>
        <v>#REF!</v>
      </c>
      <c r="AY54" s="58" t="e">
        <f>ROUND(BC54*L30,2)</f>
        <v>#REF!</v>
      </c>
      <c r="AZ54" s="58" t="e">
        <f>ROUND(SUM(AZ55:AZ60),2)</f>
        <v>#REF!</v>
      </c>
      <c r="BA54" s="58" t="e">
        <f>ROUND(SUM(BA55:BA60),2)</f>
        <v>#REF!</v>
      </c>
      <c r="BB54" s="58" t="e">
        <f>ROUND(SUM(BB55:BB60),2)</f>
        <v>#REF!</v>
      </c>
      <c r="BC54" s="58" t="e">
        <f>ROUND(SUM(BC55:BC60),2)</f>
        <v>#REF!</v>
      </c>
      <c r="BD54" s="60" t="e">
        <f>ROUND(SUM(BD55:BD60),2)</f>
        <v>#REF!</v>
      </c>
      <c r="BS54" s="61" t="s">
        <v>66</v>
      </c>
      <c r="BT54" s="61" t="s">
        <v>67</v>
      </c>
      <c r="BU54" s="62" t="s">
        <v>68</v>
      </c>
      <c r="BV54" s="61" t="s">
        <v>69</v>
      </c>
      <c r="BW54" s="61" t="s">
        <v>4</v>
      </c>
      <c r="BX54" s="61" t="s">
        <v>70</v>
      </c>
      <c r="CL54" s="61" t="s">
        <v>1</v>
      </c>
    </row>
    <row r="55" spans="1:91" s="5" customFormat="1" ht="27" customHeight="1">
      <c r="A55" s="63" t="s">
        <v>71</v>
      </c>
      <c r="B55" s="64"/>
      <c r="C55" s="65"/>
      <c r="D55" s="214" t="s">
        <v>72</v>
      </c>
      <c r="E55" s="214"/>
      <c r="F55" s="214"/>
      <c r="G55" s="214"/>
      <c r="H55" s="214"/>
      <c r="I55" s="66"/>
      <c r="J55" s="214" t="s">
        <v>73</v>
      </c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193" t="e">
        <f>'ARS - ODPOČTY'!#REF!</f>
        <v>#REF!</v>
      </c>
      <c r="AH55" s="194"/>
      <c r="AI55" s="194"/>
      <c r="AJ55" s="194"/>
      <c r="AK55" s="194"/>
      <c r="AL55" s="194"/>
      <c r="AM55" s="194"/>
      <c r="AN55" s="193" t="e">
        <f t="shared" si="0"/>
        <v>#REF!</v>
      </c>
      <c r="AO55" s="194"/>
      <c r="AP55" s="194"/>
      <c r="AQ55" s="67" t="s">
        <v>74</v>
      </c>
      <c r="AR55" s="64"/>
      <c r="AS55" s="68">
        <v>0</v>
      </c>
      <c r="AT55" s="69" t="e">
        <f t="shared" si="1"/>
        <v>#REF!</v>
      </c>
      <c r="AU55" s="70">
        <f>'ARS - ODPOČTY'!N88</f>
        <v>-32.166205000000005</v>
      </c>
      <c r="AV55" s="69" t="e">
        <f>'ARS - ODPOČTY'!#REF!</f>
        <v>#REF!</v>
      </c>
      <c r="AW55" s="69" t="e">
        <f>'ARS - ODPOČTY'!#REF!</f>
        <v>#REF!</v>
      </c>
      <c r="AX55" s="69" t="e">
        <f>'ARS - ODPOČTY'!#REF!</f>
        <v>#REF!</v>
      </c>
      <c r="AY55" s="69" t="e">
        <f>'ARS - ODPOČTY'!#REF!</f>
        <v>#REF!</v>
      </c>
      <c r="AZ55" s="69" t="e">
        <f>'ARS - ODPOČTY'!F33</f>
        <v>#REF!</v>
      </c>
      <c r="BA55" s="69">
        <f>'ARS - ODPOČTY'!F34</f>
        <v>0</v>
      </c>
      <c r="BB55" s="69">
        <f>'ARS - ODPOČTY'!F35</f>
        <v>0</v>
      </c>
      <c r="BC55" s="69">
        <f>'ARS - ODPOČTY'!F36</f>
        <v>0</v>
      </c>
      <c r="BD55" s="71">
        <f>'ARS - ODPOČTY'!F37</f>
        <v>0</v>
      </c>
      <c r="BT55" s="72" t="s">
        <v>75</v>
      </c>
      <c r="BV55" s="72" t="s">
        <v>69</v>
      </c>
      <c r="BW55" s="72" t="s">
        <v>76</v>
      </c>
      <c r="BX55" s="72" t="s">
        <v>4</v>
      </c>
      <c r="CL55" s="72" t="s">
        <v>1</v>
      </c>
      <c r="CM55" s="72" t="s">
        <v>77</v>
      </c>
    </row>
    <row r="56" spans="1:91" s="5" customFormat="1" ht="27" customHeight="1">
      <c r="A56" s="63" t="s">
        <v>71</v>
      </c>
      <c r="B56" s="64"/>
      <c r="C56" s="65"/>
      <c r="D56" s="214" t="s">
        <v>78</v>
      </c>
      <c r="E56" s="214"/>
      <c r="F56" s="214"/>
      <c r="G56" s="214"/>
      <c r="H56" s="214"/>
      <c r="I56" s="66"/>
      <c r="J56" s="214" t="s">
        <v>79</v>
      </c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193" t="e">
        <f>#REF!</f>
        <v>#REF!</v>
      </c>
      <c r="AH56" s="194"/>
      <c r="AI56" s="194"/>
      <c r="AJ56" s="194"/>
      <c r="AK56" s="194"/>
      <c r="AL56" s="194"/>
      <c r="AM56" s="194"/>
      <c r="AN56" s="193" t="e">
        <f t="shared" si="0"/>
        <v>#REF!</v>
      </c>
      <c r="AO56" s="194"/>
      <c r="AP56" s="194"/>
      <c r="AQ56" s="67" t="s">
        <v>74</v>
      </c>
      <c r="AR56" s="64"/>
      <c r="AS56" s="68">
        <v>0</v>
      </c>
      <c r="AT56" s="69" t="e">
        <f t="shared" si="1"/>
        <v>#REF!</v>
      </c>
      <c r="AU56" s="70" t="e">
        <f>#REF!</f>
        <v>#REF!</v>
      </c>
      <c r="AV56" s="69" t="e">
        <f>#REF!</f>
        <v>#REF!</v>
      </c>
      <c r="AW56" s="69" t="e">
        <f>#REF!</f>
        <v>#REF!</v>
      </c>
      <c r="AX56" s="69" t="e">
        <f>#REF!</f>
        <v>#REF!</v>
      </c>
      <c r="AY56" s="69" t="e">
        <f>#REF!</f>
        <v>#REF!</v>
      </c>
      <c r="AZ56" s="69" t="e">
        <f>#REF!</f>
        <v>#REF!</v>
      </c>
      <c r="BA56" s="69" t="e">
        <f>#REF!</f>
        <v>#REF!</v>
      </c>
      <c r="BB56" s="69" t="e">
        <f>#REF!</f>
        <v>#REF!</v>
      </c>
      <c r="BC56" s="69" t="e">
        <f>#REF!</f>
        <v>#REF!</v>
      </c>
      <c r="BD56" s="71" t="e">
        <f>#REF!</f>
        <v>#REF!</v>
      </c>
      <c r="BT56" s="72" t="s">
        <v>75</v>
      </c>
      <c r="BV56" s="72" t="s">
        <v>69</v>
      </c>
      <c r="BW56" s="72" t="s">
        <v>80</v>
      </c>
      <c r="BX56" s="72" t="s">
        <v>4</v>
      </c>
      <c r="CL56" s="72" t="s">
        <v>1</v>
      </c>
      <c r="CM56" s="72" t="s">
        <v>77</v>
      </c>
    </row>
    <row r="57" spans="1:91" s="5" customFormat="1" ht="16.5" customHeight="1">
      <c r="A57" s="63" t="s">
        <v>71</v>
      </c>
      <c r="B57" s="64"/>
      <c r="C57" s="65"/>
      <c r="D57" s="214" t="s">
        <v>81</v>
      </c>
      <c r="E57" s="214"/>
      <c r="F57" s="214"/>
      <c r="G57" s="214"/>
      <c r="H57" s="214"/>
      <c r="I57" s="66"/>
      <c r="J57" s="214" t="s">
        <v>82</v>
      </c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193" t="e">
        <f>#REF!</f>
        <v>#REF!</v>
      </c>
      <c r="AH57" s="194"/>
      <c r="AI57" s="194"/>
      <c r="AJ57" s="194"/>
      <c r="AK57" s="194"/>
      <c r="AL57" s="194"/>
      <c r="AM57" s="194"/>
      <c r="AN57" s="193" t="e">
        <f t="shared" si="0"/>
        <v>#REF!</v>
      </c>
      <c r="AO57" s="194"/>
      <c r="AP57" s="194"/>
      <c r="AQ57" s="67" t="s">
        <v>74</v>
      </c>
      <c r="AR57" s="64"/>
      <c r="AS57" s="68">
        <v>0</v>
      </c>
      <c r="AT57" s="69" t="e">
        <f t="shared" si="1"/>
        <v>#REF!</v>
      </c>
      <c r="AU57" s="70" t="e">
        <f>#REF!</f>
        <v>#REF!</v>
      </c>
      <c r="AV57" s="69" t="e">
        <f>#REF!</f>
        <v>#REF!</v>
      </c>
      <c r="AW57" s="69" t="e">
        <f>#REF!</f>
        <v>#REF!</v>
      </c>
      <c r="AX57" s="69" t="e">
        <f>#REF!</f>
        <v>#REF!</v>
      </c>
      <c r="AY57" s="69" t="e">
        <f>#REF!</f>
        <v>#REF!</v>
      </c>
      <c r="AZ57" s="69" t="e">
        <f>#REF!</f>
        <v>#REF!</v>
      </c>
      <c r="BA57" s="69" t="e">
        <f>#REF!</f>
        <v>#REF!</v>
      </c>
      <c r="BB57" s="69" t="e">
        <f>#REF!</f>
        <v>#REF!</v>
      </c>
      <c r="BC57" s="69" t="e">
        <f>#REF!</f>
        <v>#REF!</v>
      </c>
      <c r="BD57" s="71" t="e">
        <f>#REF!</f>
        <v>#REF!</v>
      </c>
      <c r="BT57" s="72" t="s">
        <v>75</v>
      </c>
      <c r="BV57" s="72" t="s">
        <v>69</v>
      </c>
      <c r="BW57" s="72" t="s">
        <v>83</v>
      </c>
      <c r="BX57" s="72" t="s">
        <v>4</v>
      </c>
      <c r="CL57" s="72" t="s">
        <v>1</v>
      </c>
      <c r="CM57" s="72" t="s">
        <v>77</v>
      </c>
    </row>
    <row r="58" spans="1:91" s="5" customFormat="1" ht="27" customHeight="1">
      <c r="A58" s="63" t="s">
        <v>71</v>
      </c>
      <c r="B58" s="64"/>
      <c r="C58" s="65"/>
      <c r="D58" s="214" t="s">
        <v>84</v>
      </c>
      <c r="E58" s="214"/>
      <c r="F58" s="214"/>
      <c r="G58" s="214"/>
      <c r="H58" s="214"/>
      <c r="I58" s="66"/>
      <c r="J58" s="214" t="s">
        <v>85</v>
      </c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193" t="e">
        <f>#REF!</f>
        <v>#REF!</v>
      </c>
      <c r="AH58" s="194"/>
      <c r="AI58" s="194"/>
      <c r="AJ58" s="194"/>
      <c r="AK58" s="194"/>
      <c r="AL58" s="194"/>
      <c r="AM58" s="194"/>
      <c r="AN58" s="193" t="e">
        <f t="shared" si="0"/>
        <v>#REF!</v>
      </c>
      <c r="AO58" s="194"/>
      <c r="AP58" s="194"/>
      <c r="AQ58" s="67" t="s">
        <v>74</v>
      </c>
      <c r="AR58" s="64"/>
      <c r="AS58" s="68">
        <v>0</v>
      </c>
      <c r="AT58" s="69" t="e">
        <f t="shared" si="1"/>
        <v>#REF!</v>
      </c>
      <c r="AU58" s="70" t="e">
        <f>#REF!</f>
        <v>#REF!</v>
      </c>
      <c r="AV58" s="69" t="e">
        <f>#REF!</f>
        <v>#REF!</v>
      </c>
      <c r="AW58" s="69" t="e">
        <f>#REF!</f>
        <v>#REF!</v>
      </c>
      <c r="AX58" s="69" t="e">
        <f>#REF!</f>
        <v>#REF!</v>
      </c>
      <c r="AY58" s="69" t="e">
        <f>#REF!</f>
        <v>#REF!</v>
      </c>
      <c r="AZ58" s="69" t="e">
        <f>#REF!</f>
        <v>#REF!</v>
      </c>
      <c r="BA58" s="69" t="e">
        <f>#REF!</f>
        <v>#REF!</v>
      </c>
      <c r="BB58" s="69" t="e">
        <f>#REF!</f>
        <v>#REF!</v>
      </c>
      <c r="BC58" s="69" t="e">
        <f>#REF!</f>
        <v>#REF!</v>
      </c>
      <c r="BD58" s="71" t="e">
        <f>#REF!</f>
        <v>#REF!</v>
      </c>
      <c r="BT58" s="72" t="s">
        <v>75</v>
      </c>
      <c r="BV58" s="72" t="s">
        <v>69</v>
      </c>
      <c r="BW58" s="72" t="s">
        <v>86</v>
      </c>
      <c r="BX58" s="72" t="s">
        <v>4</v>
      </c>
      <c r="CL58" s="72" t="s">
        <v>1</v>
      </c>
      <c r="CM58" s="72" t="s">
        <v>77</v>
      </c>
    </row>
    <row r="59" spans="1:91" s="5" customFormat="1" ht="27" customHeight="1">
      <c r="A59" s="63" t="s">
        <v>71</v>
      </c>
      <c r="B59" s="64"/>
      <c r="C59" s="65"/>
      <c r="D59" s="214" t="s">
        <v>87</v>
      </c>
      <c r="E59" s="214"/>
      <c r="F59" s="214"/>
      <c r="G59" s="214"/>
      <c r="H59" s="214"/>
      <c r="I59" s="66"/>
      <c r="J59" s="214" t="s">
        <v>88</v>
      </c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193" t="e">
        <f>#REF!</f>
        <v>#REF!</v>
      </c>
      <c r="AH59" s="194"/>
      <c r="AI59" s="194"/>
      <c r="AJ59" s="194"/>
      <c r="AK59" s="194"/>
      <c r="AL59" s="194"/>
      <c r="AM59" s="194"/>
      <c r="AN59" s="193" t="e">
        <f t="shared" si="0"/>
        <v>#REF!</v>
      </c>
      <c r="AO59" s="194"/>
      <c r="AP59" s="194"/>
      <c r="AQ59" s="67" t="s">
        <v>74</v>
      </c>
      <c r="AR59" s="64"/>
      <c r="AS59" s="68">
        <v>0</v>
      </c>
      <c r="AT59" s="69" t="e">
        <f t="shared" si="1"/>
        <v>#REF!</v>
      </c>
      <c r="AU59" s="70" t="e">
        <f>#REF!</f>
        <v>#REF!</v>
      </c>
      <c r="AV59" s="69" t="e">
        <f>#REF!</f>
        <v>#REF!</v>
      </c>
      <c r="AW59" s="69" t="e">
        <f>#REF!</f>
        <v>#REF!</v>
      </c>
      <c r="AX59" s="69" t="e">
        <f>#REF!</f>
        <v>#REF!</v>
      </c>
      <c r="AY59" s="69" t="e">
        <f>#REF!</f>
        <v>#REF!</v>
      </c>
      <c r="AZ59" s="69" t="e">
        <f>#REF!</f>
        <v>#REF!</v>
      </c>
      <c r="BA59" s="69" t="e">
        <f>#REF!</f>
        <v>#REF!</v>
      </c>
      <c r="BB59" s="69" t="e">
        <f>#REF!</f>
        <v>#REF!</v>
      </c>
      <c r="BC59" s="69" t="e">
        <f>#REF!</f>
        <v>#REF!</v>
      </c>
      <c r="BD59" s="71" t="e">
        <f>#REF!</f>
        <v>#REF!</v>
      </c>
      <c r="BT59" s="72" t="s">
        <v>75</v>
      </c>
      <c r="BV59" s="72" t="s">
        <v>69</v>
      </c>
      <c r="BW59" s="72" t="s">
        <v>89</v>
      </c>
      <c r="BX59" s="72" t="s">
        <v>4</v>
      </c>
      <c r="CL59" s="72" t="s">
        <v>1</v>
      </c>
      <c r="CM59" s="72" t="s">
        <v>77</v>
      </c>
    </row>
    <row r="60" spans="1:91" s="5" customFormat="1" ht="16.5" customHeight="1">
      <c r="A60" s="63" t="s">
        <v>71</v>
      </c>
      <c r="B60" s="64"/>
      <c r="C60" s="65"/>
      <c r="D60" s="214" t="s">
        <v>90</v>
      </c>
      <c r="E60" s="214"/>
      <c r="F60" s="214"/>
      <c r="G60" s="214"/>
      <c r="H60" s="214"/>
      <c r="I60" s="66"/>
      <c r="J60" s="214" t="s">
        <v>90</v>
      </c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193" t="e">
        <f>#REF!</f>
        <v>#REF!</v>
      </c>
      <c r="AH60" s="194"/>
      <c r="AI60" s="194"/>
      <c r="AJ60" s="194"/>
      <c r="AK60" s="194"/>
      <c r="AL60" s="194"/>
      <c r="AM60" s="194"/>
      <c r="AN60" s="193" t="e">
        <f t="shared" si="0"/>
        <v>#REF!</v>
      </c>
      <c r="AO60" s="194"/>
      <c r="AP60" s="194"/>
      <c r="AQ60" s="67" t="s">
        <v>74</v>
      </c>
      <c r="AR60" s="64"/>
      <c r="AS60" s="73">
        <v>0</v>
      </c>
      <c r="AT60" s="74" t="e">
        <f t="shared" si="1"/>
        <v>#REF!</v>
      </c>
      <c r="AU60" s="75" t="e">
        <f>#REF!</f>
        <v>#REF!</v>
      </c>
      <c r="AV60" s="74" t="e">
        <f>#REF!</f>
        <v>#REF!</v>
      </c>
      <c r="AW60" s="74" t="e">
        <f>#REF!</f>
        <v>#REF!</v>
      </c>
      <c r="AX60" s="74" t="e">
        <f>#REF!</f>
        <v>#REF!</v>
      </c>
      <c r="AY60" s="74" t="e">
        <f>#REF!</f>
        <v>#REF!</v>
      </c>
      <c r="AZ60" s="74" t="e">
        <f>#REF!</f>
        <v>#REF!</v>
      </c>
      <c r="BA60" s="74" t="e">
        <f>#REF!</f>
        <v>#REF!</v>
      </c>
      <c r="BB60" s="74" t="e">
        <f>#REF!</f>
        <v>#REF!</v>
      </c>
      <c r="BC60" s="74" t="e">
        <f>#REF!</f>
        <v>#REF!</v>
      </c>
      <c r="BD60" s="76" t="e">
        <f>#REF!</f>
        <v>#REF!</v>
      </c>
      <c r="BT60" s="72" t="s">
        <v>75</v>
      </c>
      <c r="BV60" s="72" t="s">
        <v>69</v>
      </c>
      <c r="BW60" s="72" t="s">
        <v>91</v>
      </c>
      <c r="BX60" s="72" t="s">
        <v>4</v>
      </c>
      <c r="CL60" s="72" t="s">
        <v>1</v>
      </c>
      <c r="CM60" s="72" t="s">
        <v>77</v>
      </c>
    </row>
    <row r="61" spans="1:91" s="1" customFormat="1" ht="30" customHeight="1">
      <c r="B61" s="26"/>
      <c r="AR61" s="26"/>
    </row>
    <row r="62" spans="1:91" s="1" customFormat="1" ht="6.95" customHeight="1"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26"/>
    </row>
  </sheetData>
  <mergeCells count="60">
    <mergeCell ref="J60:AF60"/>
    <mergeCell ref="J55:AF55"/>
    <mergeCell ref="J56:AF56"/>
    <mergeCell ref="J57:AF57"/>
    <mergeCell ref="J58:AF58"/>
    <mergeCell ref="J59:AF59"/>
    <mergeCell ref="AS49:AT51"/>
    <mergeCell ref="AM50:AP50"/>
    <mergeCell ref="AG55:AM55"/>
    <mergeCell ref="AG56:AM56"/>
    <mergeCell ref="AG57:AM57"/>
    <mergeCell ref="AG54:AM54"/>
    <mergeCell ref="AG52:AM52"/>
    <mergeCell ref="X35:AB35"/>
    <mergeCell ref="AK35:AO35"/>
    <mergeCell ref="D60:H60"/>
    <mergeCell ref="C52:G52"/>
    <mergeCell ref="D55:H55"/>
    <mergeCell ref="D56:H56"/>
    <mergeCell ref="D57:H57"/>
    <mergeCell ref="D58:H58"/>
    <mergeCell ref="D59:H59"/>
    <mergeCell ref="AM49:AP49"/>
    <mergeCell ref="AG58:AM58"/>
    <mergeCell ref="AG59:AM59"/>
    <mergeCell ref="AG60:AM60"/>
    <mergeCell ref="L45:AO45"/>
    <mergeCell ref="AM47:AN47"/>
    <mergeCell ref="I52:AF5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60:AP60"/>
    <mergeCell ref="AN52:AP52"/>
    <mergeCell ref="AN55:AP55"/>
    <mergeCell ref="AN56:AP56"/>
    <mergeCell ref="AN57:AP57"/>
    <mergeCell ref="AN58:AP58"/>
    <mergeCell ref="AN59:AP59"/>
    <mergeCell ref="AN54:AP54"/>
  </mergeCells>
  <hyperlinks>
    <hyperlink ref="A55" location="'SO 701-O - BUDOVA T - REZ...'!C2" display="/" xr:uid="{00000000-0004-0000-0000-000000000000}"/>
    <hyperlink ref="A56" location="'SO 701-P - BUDOVA T - REZ...'!C2" display="/" xr:uid="{00000000-0004-0000-0000-000001000000}"/>
    <hyperlink ref="A57" location="'TU-Lib - Třebízského-dopr...'!C2" display="/" xr:uid="{00000000-0004-0000-0000-000002000000}"/>
    <hyperlink ref="A58" location="'TU-Lib (1) - Třebízského-...'!C2" display="/" xr:uid="{00000000-0004-0000-0000-000003000000}"/>
    <hyperlink ref="A59" location="'TU-Lib (2) - Třebízského-...'!C2" display="/" xr:uid="{00000000-0004-0000-0000-000004000000}"/>
    <hyperlink ref="A60" location="'Elektro - Elektro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9E367-8F52-428A-8547-B951C083B6EA}">
  <dimension ref="A1:M29"/>
  <sheetViews>
    <sheetView tabSelected="1" view="pageBreakPreview" zoomScaleSheetLayoutView="100" workbookViewId="0">
      <selection activeCell="N27" sqref="N27"/>
    </sheetView>
  </sheetViews>
  <sheetFormatPr defaultColWidth="10.6640625" defaultRowHeight="15.75"/>
  <cols>
    <col min="1" max="1" width="3.33203125" style="165" customWidth="1"/>
    <col min="2" max="2" width="10.83203125" style="165" customWidth="1"/>
    <col min="3" max="7" width="10.6640625" style="165" customWidth="1"/>
    <col min="8" max="8" width="11.6640625" style="165" customWidth="1"/>
    <col min="9" max="9" width="31.5" style="165" customWidth="1"/>
    <col min="10" max="10" width="1.5" style="165" customWidth="1"/>
    <col min="11" max="256" width="10.6640625" style="165"/>
    <col min="257" max="257" width="3.33203125" style="165" customWidth="1"/>
    <col min="258" max="258" width="10.83203125" style="165" customWidth="1"/>
    <col min="259" max="263" width="10.6640625" style="165" customWidth="1"/>
    <col min="264" max="264" width="11.6640625" style="165" customWidth="1"/>
    <col min="265" max="265" width="31.5" style="165" customWidth="1"/>
    <col min="266" max="266" width="1.5" style="165" customWidth="1"/>
    <col min="267" max="512" width="10.6640625" style="165"/>
    <col min="513" max="513" width="3.33203125" style="165" customWidth="1"/>
    <col min="514" max="514" width="10.83203125" style="165" customWidth="1"/>
    <col min="515" max="519" width="10.6640625" style="165" customWidth="1"/>
    <col min="520" max="520" width="11.6640625" style="165" customWidth="1"/>
    <col min="521" max="521" width="31.5" style="165" customWidth="1"/>
    <col min="522" max="522" width="1.5" style="165" customWidth="1"/>
    <col min="523" max="768" width="10.6640625" style="165"/>
    <col min="769" max="769" width="3.33203125" style="165" customWidth="1"/>
    <col min="770" max="770" width="10.83203125" style="165" customWidth="1"/>
    <col min="771" max="775" width="10.6640625" style="165" customWidth="1"/>
    <col min="776" max="776" width="11.6640625" style="165" customWidth="1"/>
    <col min="777" max="777" width="31.5" style="165" customWidth="1"/>
    <col min="778" max="778" width="1.5" style="165" customWidth="1"/>
    <col min="779" max="1024" width="10.6640625" style="165"/>
    <col min="1025" max="1025" width="3.33203125" style="165" customWidth="1"/>
    <col min="1026" max="1026" width="10.83203125" style="165" customWidth="1"/>
    <col min="1027" max="1031" width="10.6640625" style="165" customWidth="1"/>
    <col min="1032" max="1032" width="11.6640625" style="165" customWidth="1"/>
    <col min="1033" max="1033" width="31.5" style="165" customWidth="1"/>
    <col min="1034" max="1034" width="1.5" style="165" customWidth="1"/>
    <col min="1035" max="1280" width="10.6640625" style="165"/>
    <col min="1281" max="1281" width="3.33203125" style="165" customWidth="1"/>
    <col min="1282" max="1282" width="10.83203125" style="165" customWidth="1"/>
    <col min="1283" max="1287" width="10.6640625" style="165" customWidth="1"/>
    <col min="1288" max="1288" width="11.6640625" style="165" customWidth="1"/>
    <col min="1289" max="1289" width="31.5" style="165" customWidth="1"/>
    <col min="1290" max="1290" width="1.5" style="165" customWidth="1"/>
    <col min="1291" max="1536" width="10.6640625" style="165"/>
    <col min="1537" max="1537" width="3.33203125" style="165" customWidth="1"/>
    <col min="1538" max="1538" width="10.83203125" style="165" customWidth="1"/>
    <col min="1539" max="1543" width="10.6640625" style="165" customWidth="1"/>
    <col min="1544" max="1544" width="11.6640625" style="165" customWidth="1"/>
    <col min="1545" max="1545" width="31.5" style="165" customWidth="1"/>
    <col min="1546" max="1546" width="1.5" style="165" customWidth="1"/>
    <col min="1547" max="1792" width="10.6640625" style="165"/>
    <col min="1793" max="1793" width="3.33203125" style="165" customWidth="1"/>
    <col min="1794" max="1794" width="10.83203125" style="165" customWidth="1"/>
    <col min="1795" max="1799" width="10.6640625" style="165" customWidth="1"/>
    <col min="1800" max="1800" width="11.6640625" style="165" customWidth="1"/>
    <col min="1801" max="1801" width="31.5" style="165" customWidth="1"/>
    <col min="1802" max="1802" width="1.5" style="165" customWidth="1"/>
    <col min="1803" max="2048" width="10.6640625" style="165"/>
    <col min="2049" max="2049" width="3.33203125" style="165" customWidth="1"/>
    <col min="2050" max="2050" width="10.83203125" style="165" customWidth="1"/>
    <col min="2051" max="2055" width="10.6640625" style="165" customWidth="1"/>
    <col min="2056" max="2056" width="11.6640625" style="165" customWidth="1"/>
    <col min="2057" max="2057" width="31.5" style="165" customWidth="1"/>
    <col min="2058" max="2058" width="1.5" style="165" customWidth="1"/>
    <col min="2059" max="2304" width="10.6640625" style="165"/>
    <col min="2305" max="2305" width="3.33203125" style="165" customWidth="1"/>
    <col min="2306" max="2306" width="10.83203125" style="165" customWidth="1"/>
    <col min="2307" max="2311" width="10.6640625" style="165" customWidth="1"/>
    <col min="2312" max="2312" width="11.6640625" style="165" customWidth="1"/>
    <col min="2313" max="2313" width="31.5" style="165" customWidth="1"/>
    <col min="2314" max="2314" width="1.5" style="165" customWidth="1"/>
    <col min="2315" max="2560" width="10.6640625" style="165"/>
    <col min="2561" max="2561" width="3.33203125" style="165" customWidth="1"/>
    <col min="2562" max="2562" width="10.83203125" style="165" customWidth="1"/>
    <col min="2563" max="2567" width="10.6640625" style="165" customWidth="1"/>
    <col min="2568" max="2568" width="11.6640625" style="165" customWidth="1"/>
    <col min="2569" max="2569" width="31.5" style="165" customWidth="1"/>
    <col min="2570" max="2570" width="1.5" style="165" customWidth="1"/>
    <col min="2571" max="2816" width="10.6640625" style="165"/>
    <col min="2817" max="2817" width="3.33203125" style="165" customWidth="1"/>
    <col min="2818" max="2818" width="10.83203125" style="165" customWidth="1"/>
    <col min="2819" max="2823" width="10.6640625" style="165" customWidth="1"/>
    <col min="2824" max="2824" width="11.6640625" style="165" customWidth="1"/>
    <col min="2825" max="2825" width="31.5" style="165" customWidth="1"/>
    <col min="2826" max="2826" width="1.5" style="165" customWidth="1"/>
    <col min="2827" max="3072" width="10.6640625" style="165"/>
    <col min="3073" max="3073" width="3.33203125" style="165" customWidth="1"/>
    <col min="3074" max="3074" width="10.83203125" style="165" customWidth="1"/>
    <col min="3075" max="3079" width="10.6640625" style="165" customWidth="1"/>
    <col min="3080" max="3080" width="11.6640625" style="165" customWidth="1"/>
    <col min="3081" max="3081" width="31.5" style="165" customWidth="1"/>
    <col min="3082" max="3082" width="1.5" style="165" customWidth="1"/>
    <col min="3083" max="3328" width="10.6640625" style="165"/>
    <col min="3329" max="3329" width="3.33203125" style="165" customWidth="1"/>
    <col min="3330" max="3330" width="10.83203125" style="165" customWidth="1"/>
    <col min="3331" max="3335" width="10.6640625" style="165" customWidth="1"/>
    <col min="3336" max="3336" width="11.6640625" style="165" customWidth="1"/>
    <col min="3337" max="3337" width="31.5" style="165" customWidth="1"/>
    <col min="3338" max="3338" width="1.5" style="165" customWidth="1"/>
    <col min="3339" max="3584" width="10.6640625" style="165"/>
    <col min="3585" max="3585" width="3.33203125" style="165" customWidth="1"/>
    <col min="3586" max="3586" width="10.83203125" style="165" customWidth="1"/>
    <col min="3587" max="3591" width="10.6640625" style="165" customWidth="1"/>
    <col min="3592" max="3592" width="11.6640625" style="165" customWidth="1"/>
    <col min="3593" max="3593" width="31.5" style="165" customWidth="1"/>
    <col min="3594" max="3594" width="1.5" style="165" customWidth="1"/>
    <col min="3595" max="3840" width="10.6640625" style="165"/>
    <col min="3841" max="3841" width="3.33203125" style="165" customWidth="1"/>
    <col min="3842" max="3842" width="10.83203125" style="165" customWidth="1"/>
    <col min="3843" max="3847" width="10.6640625" style="165" customWidth="1"/>
    <col min="3848" max="3848" width="11.6640625" style="165" customWidth="1"/>
    <col min="3849" max="3849" width="31.5" style="165" customWidth="1"/>
    <col min="3850" max="3850" width="1.5" style="165" customWidth="1"/>
    <col min="3851" max="4096" width="10.6640625" style="165"/>
    <col min="4097" max="4097" width="3.33203125" style="165" customWidth="1"/>
    <col min="4098" max="4098" width="10.83203125" style="165" customWidth="1"/>
    <col min="4099" max="4103" width="10.6640625" style="165" customWidth="1"/>
    <col min="4104" max="4104" width="11.6640625" style="165" customWidth="1"/>
    <col min="4105" max="4105" width="31.5" style="165" customWidth="1"/>
    <col min="4106" max="4106" width="1.5" style="165" customWidth="1"/>
    <col min="4107" max="4352" width="10.6640625" style="165"/>
    <col min="4353" max="4353" width="3.33203125" style="165" customWidth="1"/>
    <col min="4354" max="4354" width="10.83203125" style="165" customWidth="1"/>
    <col min="4355" max="4359" width="10.6640625" style="165" customWidth="1"/>
    <col min="4360" max="4360" width="11.6640625" style="165" customWidth="1"/>
    <col min="4361" max="4361" width="31.5" style="165" customWidth="1"/>
    <col min="4362" max="4362" width="1.5" style="165" customWidth="1"/>
    <col min="4363" max="4608" width="10.6640625" style="165"/>
    <col min="4609" max="4609" width="3.33203125" style="165" customWidth="1"/>
    <col min="4610" max="4610" width="10.83203125" style="165" customWidth="1"/>
    <col min="4611" max="4615" width="10.6640625" style="165" customWidth="1"/>
    <col min="4616" max="4616" width="11.6640625" style="165" customWidth="1"/>
    <col min="4617" max="4617" width="31.5" style="165" customWidth="1"/>
    <col min="4618" max="4618" width="1.5" style="165" customWidth="1"/>
    <col min="4619" max="4864" width="10.6640625" style="165"/>
    <col min="4865" max="4865" width="3.33203125" style="165" customWidth="1"/>
    <col min="4866" max="4866" width="10.83203125" style="165" customWidth="1"/>
    <col min="4867" max="4871" width="10.6640625" style="165" customWidth="1"/>
    <col min="4872" max="4872" width="11.6640625" style="165" customWidth="1"/>
    <col min="4873" max="4873" width="31.5" style="165" customWidth="1"/>
    <col min="4874" max="4874" width="1.5" style="165" customWidth="1"/>
    <col min="4875" max="5120" width="10.6640625" style="165"/>
    <col min="5121" max="5121" width="3.33203125" style="165" customWidth="1"/>
    <col min="5122" max="5122" width="10.83203125" style="165" customWidth="1"/>
    <col min="5123" max="5127" width="10.6640625" style="165" customWidth="1"/>
    <col min="5128" max="5128" width="11.6640625" style="165" customWidth="1"/>
    <col min="5129" max="5129" width="31.5" style="165" customWidth="1"/>
    <col min="5130" max="5130" width="1.5" style="165" customWidth="1"/>
    <col min="5131" max="5376" width="10.6640625" style="165"/>
    <col min="5377" max="5377" width="3.33203125" style="165" customWidth="1"/>
    <col min="5378" max="5378" width="10.83203125" style="165" customWidth="1"/>
    <col min="5379" max="5383" width="10.6640625" style="165" customWidth="1"/>
    <col min="5384" max="5384" width="11.6640625" style="165" customWidth="1"/>
    <col min="5385" max="5385" width="31.5" style="165" customWidth="1"/>
    <col min="5386" max="5386" width="1.5" style="165" customWidth="1"/>
    <col min="5387" max="5632" width="10.6640625" style="165"/>
    <col min="5633" max="5633" width="3.33203125" style="165" customWidth="1"/>
    <col min="5634" max="5634" width="10.83203125" style="165" customWidth="1"/>
    <col min="5635" max="5639" width="10.6640625" style="165" customWidth="1"/>
    <col min="5640" max="5640" width="11.6640625" style="165" customWidth="1"/>
    <col min="5641" max="5641" width="31.5" style="165" customWidth="1"/>
    <col min="5642" max="5642" width="1.5" style="165" customWidth="1"/>
    <col min="5643" max="5888" width="10.6640625" style="165"/>
    <col min="5889" max="5889" width="3.33203125" style="165" customWidth="1"/>
    <col min="5890" max="5890" width="10.83203125" style="165" customWidth="1"/>
    <col min="5891" max="5895" width="10.6640625" style="165" customWidth="1"/>
    <col min="5896" max="5896" width="11.6640625" style="165" customWidth="1"/>
    <col min="5897" max="5897" width="31.5" style="165" customWidth="1"/>
    <col min="5898" max="5898" width="1.5" style="165" customWidth="1"/>
    <col min="5899" max="6144" width="10.6640625" style="165"/>
    <col min="6145" max="6145" width="3.33203125" style="165" customWidth="1"/>
    <col min="6146" max="6146" width="10.83203125" style="165" customWidth="1"/>
    <col min="6147" max="6151" width="10.6640625" style="165" customWidth="1"/>
    <col min="6152" max="6152" width="11.6640625" style="165" customWidth="1"/>
    <col min="6153" max="6153" width="31.5" style="165" customWidth="1"/>
    <col min="6154" max="6154" width="1.5" style="165" customWidth="1"/>
    <col min="6155" max="6400" width="10.6640625" style="165"/>
    <col min="6401" max="6401" width="3.33203125" style="165" customWidth="1"/>
    <col min="6402" max="6402" width="10.83203125" style="165" customWidth="1"/>
    <col min="6403" max="6407" width="10.6640625" style="165" customWidth="1"/>
    <col min="6408" max="6408" width="11.6640625" style="165" customWidth="1"/>
    <col min="6409" max="6409" width="31.5" style="165" customWidth="1"/>
    <col min="6410" max="6410" width="1.5" style="165" customWidth="1"/>
    <col min="6411" max="6656" width="10.6640625" style="165"/>
    <col min="6657" max="6657" width="3.33203125" style="165" customWidth="1"/>
    <col min="6658" max="6658" width="10.83203125" style="165" customWidth="1"/>
    <col min="6659" max="6663" width="10.6640625" style="165" customWidth="1"/>
    <col min="6664" max="6664" width="11.6640625" style="165" customWidth="1"/>
    <col min="6665" max="6665" width="31.5" style="165" customWidth="1"/>
    <col min="6666" max="6666" width="1.5" style="165" customWidth="1"/>
    <col min="6667" max="6912" width="10.6640625" style="165"/>
    <col min="6913" max="6913" width="3.33203125" style="165" customWidth="1"/>
    <col min="6914" max="6914" width="10.83203125" style="165" customWidth="1"/>
    <col min="6915" max="6919" width="10.6640625" style="165" customWidth="1"/>
    <col min="6920" max="6920" width="11.6640625" style="165" customWidth="1"/>
    <col min="6921" max="6921" width="31.5" style="165" customWidth="1"/>
    <col min="6922" max="6922" width="1.5" style="165" customWidth="1"/>
    <col min="6923" max="7168" width="10.6640625" style="165"/>
    <col min="7169" max="7169" width="3.33203125" style="165" customWidth="1"/>
    <col min="7170" max="7170" width="10.83203125" style="165" customWidth="1"/>
    <col min="7171" max="7175" width="10.6640625" style="165" customWidth="1"/>
    <col min="7176" max="7176" width="11.6640625" style="165" customWidth="1"/>
    <col min="7177" max="7177" width="31.5" style="165" customWidth="1"/>
    <col min="7178" max="7178" width="1.5" style="165" customWidth="1"/>
    <col min="7179" max="7424" width="10.6640625" style="165"/>
    <col min="7425" max="7425" width="3.33203125" style="165" customWidth="1"/>
    <col min="7426" max="7426" width="10.83203125" style="165" customWidth="1"/>
    <col min="7427" max="7431" width="10.6640625" style="165" customWidth="1"/>
    <col min="7432" max="7432" width="11.6640625" style="165" customWidth="1"/>
    <col min="7433" max="7433" width="31.5" style="165" customWidth="1"/>
    <col min="7434" max="7434" width="1.5" style="165" customWidth="1"/>
    <col min="7435" max="7680" width="10.6640625" style="165"/>
    <col min="7681" max="7681" width="3.33203125" style="165" customWidth="1"/>
    <col min="7682" max="7682" width="10.83203125" style="165" customWidth="1"/>
    <col min="7683" max="7687" width="10.6640625" style="165" customWidth="1"/>
    <col min="7688" max="7688" width="11.6640625" style="165" customWidth="1"/>
    <col min="7689" max="7689" width="31.5" style="165" customWidth="1"/>
    <col min="7690" max="7690" width="1.5" style="165" customWidth="1"/>
    <col min="7691" max="7936" width="10.6640625" style="165"/>
    <col min="7937" max="7937" width="3.33203125" style="165" customWidth="1"/>
    <col min="7938" max="7938" width="10.83203125" style="165" customWidth="1"/>
    <col min="7939" max="7943" width="10.6640625" style="165" customWidth="1"/>
    <col min="7944" max="7944" width="11.6640625" style="165" customWidth="1"/>
    <col min="7945" max="7945" width="31.5" style="165" customWidth="1"/>
    <col min="7946" max="7946" width="1.5" style="165" customWidth="1"/>
    <col min="7947" max="8192" width="10.6640625" style="165"/>
    <col min="8193" max="8193" width="3.33203125" style="165" customWidth="1"/>
    <col min="8194" max="8194" width="10.83203125" style="165" customWidth="1"/>
    <col min="8195" max="8199" width="10.6640625" style="165" customWidth="1"/>
    <col min="8200" max="8200" width="11.6640625" style="165" customWidth="1"/>
    <col min="8201" max="8201" width="31.5" style="165" customWidth="1"/>
    <col min="8202" max="8202" width="1.5" style="165" customWidth="1"/>
    <col min="8203" max="8448" width="10.6640625" style="165"/>
    <col min="8449" max="8449" width="3.33203125" style="165" customWidth="1"/>
    <col min="8450" max="8450" width="10.83203125" style="165" customWidth="1"/>
    <col min="8451" max="8455" width="10.6640625" style="165" customWidth="1"/>
    <col min="8456" max="8456" width="11.6640625" style="165" customWidth="1"/>
    <col min="8457" max="8457" width="31.5" style="165" customWidth="1"/>
    <col min="8458" max="8458" width="1.5" style="165" customWidth="1"/>
    <col min="8459" max="8704" width="10.6640625" style="165"/>
    <col min="8705" max="8705" width="3.33203125" style="165" customWidth="1"/>
    <col min="8706" max="8706" width="10.83203125" style="165" customWidth="1"/>
    <col min="8707" max="8711" width="10.6640625" style="165" customWidth="1"/>
    <col min="8712" max="8712" width="11.6640625" style="165" customWidth="1"/>
    <col min="8713" max="8713" width="31.5" style="165" customWidth="1"/>
    <col min="8714" max="8714" width="1.5" style="165" customWidth="1"/>
    <col min="8715" max="8960" width="10.6640625" style="165"/>
    <col min="8961" max="8961" width="3.33203125" style="165" customWidth="1"/>
    <col min="8962" max="8962" width="10.83203125" style="165" customWidth="1"/>
    <col min="8963" max="8967" width="10.6640625" style="165" customWidth="1"/>
    <col min="8968" max="8968" width="11.6640625" style="165" customWidth="1"/>
    <col min="8969" max="8969" width="31.5" style="165" customWidth="1"/>
    <col min="8970" max="8970" width="1.5" style="165" customWidth="1"/>
    <col min="8971" max="9216" width="10.6640625" style="165"/>
    <col min="9217" max="9217" width="3.33203125" style="165" customWidth="1"/>
    <col min="9218" max="9218" width="10.83203125" style="165" customWidth="1"/>
    <col min="9219" max="9223" width="10.6640625" style="165" customWidth="1"/>
    <col min="9224" max="9224" width="11.6640625" style="165" customWidth="1"/>
    <col min="9225" max="9225" width="31.5" style="165" customWidth="1"/>
    <col min="9226" max="9226" width="1.5" style="165" customWidth="1"/>
    <col min="9227" max="9472" width="10.6640625" style="165"/>
    <col min="9473" max="9473" width="3.33203125" style="165" customWidth="1"/>
    <col min="9474" max="9474" width="10.83203125" style="165" customWidth="1"/>
    <col min="9475" max="9479" width="10.6640625" style="165" customWidth="1"/>
    <col min="9480" max="9480" width="11.6640625" style="165" customWidth="1"/>
    <col min="9481" max="9481" width="31.5" style="165" customWidth="1"/>
    <col min="9482" max="9482" width="1.5" style="165" customWidth="1"/>
    <col min="9483" max="9728" width="10.6640625" style="165"/>
    <col min="9729" max="9729" width="3.33203125" style="165" customWidth="1"/>
    <col min="9730" max="9730" width="10.83203125" style="165" customWidth="1"/>
    <col min="9731" max="9735" width="10.6640625" style="165" customWidth="1"/>
    <col min="9736" max="9736" width="11.6640625" style="165" customWidth="1"/>
    <col min="9737" max="9737" width="31.5" style="165" customWidth="1"/>
    <col min="9738" max="9738" width="1.5" style="165" customWidth="1"/>
    <col min="9739" max="9984" width="10.6640625" style="165"/>
    <col min="9985" max="9985" width="3.33203125" style="165" customWidth="1"/>
    <col min="9986" max="9986" width="10.83203125" style="165" customWidth="1"/>
    <col min="9987" max="9991" width="10.6640625" style="165" customWidth="1"/>
    <col min="9992" max="9992" width="11.6640625" style="165" customWidth="1"/>
    <col min="9993" max="9993" width="31.5" style="165" customWidth="1"/>
    <col min="9994" max="9994" width="1.5" style="165" customWidth="1"/>
    <col min="9995" max="10240" width="10.6640625" style="165"/>
    <col min="10241" max="10241" width="3.33203125" style="165" customWidth="1"/>
    <col min="10242" max="10242" width="10.83203125" style="165" customWidth="1"/>
    <col min="10243" max="10247" width="10.6640625" style="165" customWidth="1"/>
    <col min="10248" max="10248" width="11.6640625" style="165" customWidth="1"/>
    <col min="10249" max="10249" width="31.5" style="165" customWidth="1"/>
    <col min="10250" max="10250" width="1.5" style="165" customWidth="1"/>
    <col min="10251" max="10496" width="10.6640625" style="165"/>
    <col min="10497" max="10497" width="3.33203125" style="165" customWidth="1"/>
    <col min="10498" max="10498" width="10.83203125" style="165" customWidth="1"/>
    <col min="10499" max="10503" width="10.6640625" style="165" customWidth="1"/>
    <col min="10504" max="10504" width="11.6640625" style="165" customWidth="1"/>
    <col min="10505" max="10505" width="31.5" style="165" customWidth="1"/>
    <col min="10506" max="10506" width="1.5" style="165" customWidth="1"/>
    <col min="10507" max="10752" width="10.6640625" style="165"/>
    <col min="10753" max="10753" width="3.33203125" style="165" customWidth="1"/>
    <col min="10754" max="10754" width="10.83203125" style="165" customWidth="1"/>
    <col min="10755" max="10759" width="10.6640625" style="165" customWidth="1"/>
    <col min="10760" max="10760" width="11.6640625" style="165" customWidth="1"/>
    <col min="10761" max="10761" width="31.5" style="165" customWidth="1"/>
    <col min="10762" max="10762" width="1.5" style="165" customWidth="1"/>
    <col min="10763" max="11008" width="10.6640625" style="165"/>
    <col min="11009" max="11009" width="3.33203125" style="165" customWidth="1"/>
    <col min="11010" max="11010" width="10.83203125" style="165" customWidth="1"/>
    <col min="11011" max="11015" width="10.6640625" style="165" customWidth="1"/>
    <col min="11016" max="11016" width="11.6640625" style="165" customWidth="1"/>
    <col min="11017" max="11017" width="31.5" style="165" customWidth="1"/>
    <col min="11018" max="11018" width="1.5" style="165" customWidth="1"/>
    <col min="11019" max="11264" width="10.6640625" style="165"/>
    <col min="11265" max="11265" width="3.33203125" style="165" customWidth="1"/>
    <col min="11266" max="11266" width="10.83203125" style="165" customWidth="1"/>
    <col min="11267" max="11271" width="10.6640625" style="165" customWidth="1"/>
    <col min="11272" max="11272" width="11.6640625" style="165" customWidth="1"/>
    <col min="11273" max="11273" width="31.5" style="165" customWidth="1"/>
    <col min="11274" max="11274" width="1.5" style="165" customWidth="1"/>
    <col min="11275" max="11520" width="10.6640625" style="165"/>
    <col min="11521" max="11521" width="3.33203125" style="165" customWidth="1"/>
    <col min="11522" max="11522" width="10.83203125" style="165" customWidth="1"/>
    <col min="11523" max="11527" width="10.6640625" style="165" customWidth="1"/>
    <col min="11528" max="11528" width="11.6640625" style="165" customWidth="1"/>
    <col min="11529" max="11529" width="31.5" style="165" customWidth="1"/>
    <col min="11530" max="11530" width="1.5" style="165" customWidth="1"/>
    <col min="11531" max="11776" width="10.6640625" style="165"/>
    <col min="11777" max="11777" width="3.33203125" style="165" customWidth="1"/>
    <col min="11778" max="11778" width="10.83203125" style="165" customWidth="1"/>
    <col min="11779" max="11783" width="10.6640625" style="165" customWidth="1"/>
    <col min="11784" max="11784" width="11.6640625" style="165" customWidth="1"/>
    <col min="11785" max="11785" width="31.5" style="165" customWidth="1"/>
    <col min="11786" max="11786" width="1.5" style="165" customWidth="1"/>
    <col min="11787" max="12032" width="10.6640625" style="165"/>
    <col min="12033" max="12033" width="3.33203125" style="165" customWidth="1"/>
    <col min="12034" max="12034" width="10.83203125" style="165" customWidth="1"/>
    <col min="12035" max="12039" width="10.6640625" style="165" customWidth="1"/>
    <col min="12040" max="12040" width="11.6640625" style="165" customWidth="1"/>
    <col min="12041" max="12041" width="31.5" style="165" customWidth="1"/>
    <col min="12042" max="12042" width="1.5" style="165" customWidth="1"/>
    <col min="12043" max="12288" width="10.6640625" style="165"/>
    <col min="12289" max="12289" width="3.33203125" style="165" customWidth="1"/>
    <col min="12290" max="12290" width="10.83203125" style="165" customWidth="1"/>
    <col min="12291" max="12295" width="10.6640625" style="165" customWidth="1"/>
    <col min="12296" max="12296" width="11.6640625" style="165" customWidth="1"/>
    <col min="12297" max="12297" width="31.5" style="165" customWidth="1"/>
    <col min="12298" max="12298" width="1.5" style="165" customWidth="1"/>
    <col min="12299" max="12544" width="10.6640625" style="165"/>
    <col min="12545" max="12545" width="3.33203125" style="165" customWidth="1"/>
    <col min="12546" max="12546" width="10.83203125" style="165" customWidth="1"/>
    <col min="12547" max="12551" width="10.6640625" style="165" customWidth="1"/>
    <col min="12552" max="12552" width="11.6640625" style="165" customWidth="1"/>
    <col min="12553" max="12553" width="31.5" style="165" customWidth="1"/>
    <col min="12554" max="12554" width="1.5" style="165" customWidth="1"/>
    <col min="12555" max="12800" width="10.6640625" style="165"/>
    <col min="12801" max="12801" width="3.33203125" style="165" customWidth="1"/>
    <col min="12802" max="12802" width="10.83203125" style="165" customWidth="1"/>
    <col min="12803" max="12807" width="10.6640625" style="165" customWidth="1"/>
    <col min="12808" max="12808" width="11.6640625" style="165" customWidth="1"/>
    <col min="12809" max="12809" width="31.5" style="165" customWidth="1"/>
    <col min="12810" max="12810" width="1.5" style="165" customWidth="1"/>
    <col min="12811" max="13056" width="10.6640625" style="165"/>
    <col min="13057" max="13057" width="3.33203125" style="165" customWidth="1"/>
    <col min="13058" max="13058" width="10.83203125" style="165" customWidth="1"/>
    <col min="13059" max="13063" width="10.6640625" style="165" customWidth="1"/>
    <col min="13064" max="13064" width="11.6640625" style="165" customWidth="1"/>
    <col min="13065" max="13065" width="31.5" style="165" customWidth="1"/>
    <col min="13066" max="13066" width="1.5" style="165" customWidth="1"/>
    <col min="13067" max="13312" width="10.6640625" style="165"/>
    <col min="13313" max="13313" width="3.33203125" style="165" customWidth="1"/>
    <col min="13314" max="13314" width="10.83203125" style="165" customWidth="1"/>
    <col min="13315" max="13319" width="10.6640625" style="165" customWidth="1"/>
    <col min="13320" max="13320" width="11.6640625" style="165" customWidth="1"/>
    <col min="13321" max="13321" width="31.5" style="165" customWidth="1"/>
    <col min="13322" max="13322" width="1.5" style="165" customWidth="1"/>
    <col min="13323" max="13568" width="10.6640625" style="165"/>
    <col min="13569" max="13569" width="3.33203125" style="165" customWidth="1"/>
    <col min="13570" max="13570" width="10.83203125" style="165" customWidth="1"/>
    <col min="13571" max="13575" width="10.6640625" style="165" customWidth="1"/>
    <col min="13576" max="13576" width="11.6640625" style="165" customWidth="1"/>
    <col min="13577" max="13577" width="31.5" style="165" customWidth="1"/>
    <col min="13578" max="13578" width="1.5" style="165" customWidth="1"/>
    <col min="13579" max="13824" width="10.6640625" style="165"/>
    <col min="13825" max="13825" width="3.33203125" style="165" customWidth="1"/>
    <col min="13826" max="13826" width="10.83203125" style="165" customWidth="1"/>
    <col min="13827" max="13831" width="10.6640625" style="165" customWidth="1"/>
    <col min="13832" max="13832" width="11.6640625" style="165" customWidth="1"/>
    <col min="13833" max="13833" width="31.5" style="165" customWidth="1"/>
    <col min="13834" max="13834" width="1.5" style="165" customWidth="1"/>
    <col min="13835" max="14080" width="10.6640625" style="165"/>
    <col min="14081" max="14081" width="3.33203125" style="165" customWidth="1"/>
    <col min="14082" max="14082" width="10.83203125" style="165" customWidth="1"/>
    <col min="14083" max="14087" width="10.6640625" style="165" customWidth="1"/>
    <col min="14088" max="14088" width="11.6640625" style="165" customWidth="1"/>
    <col min="14089" max="14089" width="31.5" style="165" customWidth="1"/>
    <col min="14090" max="14090" width="1.5" style="165" customWidth="1"/>
    <col min="14091" max="14336" width="10.6640625" style="165"/>
    <col min="14337" max="14337" width="3.33203125" style="165" customWidth="1"/>
    <col min="14338" max="14338" width="10.83203125" style="165" customWidth="1"/>
    <col min="14339" max="14343" width="10.6640625" style="165" customWidth="1"/>
    <col min="14344" max="14344" width="11.6640625" style="165" customWidth="1"/>
    <col min="14345" max="14345" width="31.5" style="165" customWidth="1"/>
    <col min="14346" max="14346" width="1.5" style="165" customWidth="1"/>
    <col min="14347" max="14592" width="10.6640625" style="165"/>
    <col min="14593" max="14593" width="3.33203125" style="165" customWidth="1"/>
    <col min="14594" max="14594" width="10.83203125" style="165" customWidth="1"/>
    <col min="14595" max="14599" width="10.6640625" style="165" customWidth="1"/>
    <col min="14600" max="14600" width="11.6640625" style="165" customWidth="1"/>
    <col min="14601" max="14601" width="31.5" style="165" customWidth="1"/>
    <col min="14602" max="14602" width="1.5" style="165" customWidth="1"/>
    <col min="14603" max="14848" width="10.6640625" style="165"/>
    <col min="14849" max="14849" width="3.33203125" style="165" customWidth="1"/>
    <col min="14850" max="14850" width="10.83203125" style="165" customWidth="1"/>
    <col min="14851" max="14855" width="10.6640625" style="165" customWidth="1"/>
    <col min="14856" max="14856" width="11.6640625" style="165" customWidth="1"/>
    <col min="14857" max="14857" width="31.5" style="165" customWidth="1"/>
    <col min="14858" max="14858" width="1.5" style="165" customWidth="1"/>
    <col min="14859" max="15104" width="10.6640625" style="165"/>
    <col min="15105" max="15105" width="3.33203125" style="165" customWidth="1"/>
    <col min="15106" max="15106" width="10.83203125" style="165" customWidth="1"/>
    <col min="15107" max="15111" width="10.6640625" style="165" customWidth="1"/>
    <col min="15112" max="15112" width="11.6640625" style="165" customWidth="1"/>
    <col min="15113" max="15113" width="31.5" style="165" customWidth="1"/>
    <col min="15114" max="15114" width="1.5" style="165" customWidth="1"/>
    <col min="15115" max="15360" width="10.6640625" style="165"/>
    <col min="15361" max="15361" width="3.33203125" style="165" customWidth="1"/>
    <col min="15362" max="15362" width="10.83203125" style="165" customWidth="1"/>
    <col min="15363" max="15367" width="10.6640625" style="165" customWidth="1"/>
    <col min="15368" max="15368" width="11.6640625" style="165" customWidth="1"/>
    <col min="15369" max="15369" width="31.5" style="165" customWidth="1"/>
    <col min="15370" max="15370" width="1.5" style="165" customWidth="1"/>
    <col min="15371" max="15616" width="10.6640625" style="165"/>
    <col min="15617" max="15617" width="3.33203125" style="165" customWidth="1"/>
    <col min="15618" max="15618" width="10.83203125" style="165" customWidth="1"/>
    <col min="15619" max="15623" width="10.6640625" style="165" customWidth="1"/>
    <col min="15624" max="15624" width="11.6640625" style="165" customWidth="1"/>
    <col min="15625" max="15625" width="31.5" style="165" customWidth="1"/>
    <col min="15626" max="15626" width="1.5" style="165" customWidth="1"/>
    <col min="15627" max="15872" width="10.6640625" style="165"/>
    <col min="15873" max="15873" width="3.33203125" style="165" customWidth="1"/>
    <col min="15874" max="15874" width="10.83203125" style="165" customWidth="1"/>
    <col min="15875" max="15879" width="10.6640625" style="165" customWidth="1"/>
    <col min="15880" max="15880" width="11.6640625" style="165" customWidth="1"/>
    <col min="15881" max="15881" width="31.5" style="165" customWidth="1"/>
    <col min="15882" max="15882" width="1.5" style="165" customWidth="1"/>
    <col min="15883" max="16128" width="10.6640625" style="165"/>
    <col min="16129" max="16129" width="3.33203125" style="165" customWidth="1"/>
    <col min="16130" max="16130" width="10.83203125" style="165" customWidth="1"/>
    <col min="16131" max="16135" width="10.6640625" style="165" customWidth="1"/>
    <col min="16136" max="16136" width="11.6640625" style="165" customWidth="1"/>
    <col min="16137" max="16137" width="31.5" style="165" customWidth="1"/>
    <col min="16138" max="16138" width="1.5" style="165" customWidth="1"/>
    <col min="16139" max="16384" width="10.6640625" style="165"/>
  </cols>
  <sheetData>
    <row r="1" spans="1:13">
      <c r="A1" s="164"/>
      <c r="B1" s="164"/>
      <c r="C1" s="164"/>
      <c r="D1" s="164"/>
      <c r="E1" s="164"/>
      <c r="F1" s="164"/>
      <c r="G1" s="164"/>
      <c r="H1" s="164"/>
      <c r="I1" s="164"/>
      <c r="J1" s="164"/>
    </row>
    <row r="2" spans="1:13" s="168" customFormat="1" ht="48" customHeight="1">
      <c r="A2" s="228" t="s">
        <v>686</v>
      </c>
      <c r="B2" s="228"/>
      <c r="C2" s="228"/>
      <c r="D2" s="228"/>
      <c r="E2" s="228"/>
      <c r="F2" s="228"/>
      <c r="G2" s="228"/>
      <c r="H2" s="228"/>
      <c r="I2" s="228"/>
      <c r="J2" s="166"/>
      <c r="K2" s="167"/>
    </row>
    <row r="3" spans="1:13" s="168" customFormat="1" ht="6" customHeight="1">
      <c r="A3" s="229" t="s">
        <v>687</v>
      </c>
      <c r="B3" s="229"/>
      <c r="C3" s="229"/>
      <c r="D3" s="229"/>
      <c r="E3" s="229"/>
      <c r="F3" s="229"/>
      <c r="G3" s="229"/>
      <c r="H3" s="229"/>
      <c r="I3" s="229"/>
      <c r="J3" s="166"/>
      <c r="K3" s="167"/>
    </row>
    <row r="4" spans="1:13" s="172" customFormat="1" ht="12.75">
      <c r="A4" s="169"/>
      <c r="B4" s="169"/>
      <c r="C4" s="169"/>
      <c r="D4" s="169"/>
      <c r="E4" s="169"/>
      <c r="F4" s="169"/>
      <c r="G4" s="169"/>
      <c r="H4" s="169"/>
      <c r="I4" s="169"/>
      <c r="J4" s="170"/>
      <c r="K4" s="171"/>
    </row>
    <row r="5" spans="1:13" ht="162.75" customHeight="1">
      <c r="A5" s="230"/>
      <c r="B5" s="231"/>
      <c r="C5" s="231"/>
      <c r="D5" s="231"/>
      <c r="E5" s="231"/>
      <c r="F5" s="231"/>
      <c r="G5" s="231"/>
      <c r="H5" s="231"/>
      <c r="I5" s="231"/>
      <c r="J5" s="231"/>
      <c r="K5" s="173"/>
      <c r="L5" s="173"/>
      <c r="M5" s="173"/>
    </row>
    <row r="6" spans="1:13" ht="30.75">
      <c r="A6" s="232" t="s">
        <v>688</v>
      </c>
      <c r="B6" s="232"/>
      <c r="C6" s="232"/>
      <c r="D6" s="232"/>
      <c r="E6" s="232"/>
      <c r="F6" s="232"/>
      <c r="G6" s="232"/>
      <c r="H6" s="232"/>
      <c r="I6" s="232"/>
      <c r="J6" s="174"/>
    </row>
    <row r="7" spans="1:13" ht="14.25" customHeight="1">
      <c r="A7" s="233" t="s">
        <v>689</v>
      </c>
      <c r="B7" s="233"/>
      <c r="C7" s="233"/>
      <c r="D7" s="233"/>
      <c r="E7" s="233"/>
      <c r="F7" s="233"/>
      <c r="G7" s="233"/>
      <c r="H7" s="233"/>
      <c r="I7" s="233"/>
      <c r="J7" s="174"/>
    </row>
    <row r="8" spans="1:13" s="175" customFormat="1" ht="27.75" customHeight="1">
      <c r="A8" s="234" t="s">
        <v>690</v>
      </c>
      <c r="B8" s="234"/>
      <c r="C8" s="234"/>
      <c r="D8" s="234"/>
      <c r="E8" s="234"/>
      <c r="F8" s="234"/>
      <c r="G8" s="234"/>
      <c r="H8" s="234"/>
      <c r="I8" s="234"/>
    </row>
    <row r="9" spans="1:13" ht="66.75" customHeight="1">
      <c r="A9" s="176"/>
      <c r="B9" s="176"/>
      <c r="C9" s="176"/>
      <c r="D9" s="176"/>
      <c r="E9" s="176"/>
      <c r="F9" s="176"/>
      <c r="G9" s="176"/>
      <c r="H9" s="176"/>
      <c r="I9" s="176"/>
      <c r="J9" s="174"/>
    </row>
    <row r="10" spans="1:13" s="177" customFormat="1" ht="30" customHeight="1">
      <c r="A10" s="227"/>
      <c r="B10" s="227"/>
      <c r="C10" s="227"/>
      <c r="D10" s="227"/>
      <c r="E10" s="227"/>
      <c r="F10" s="227"/>
      <c r="G10" s="227"/>
      <c r="H10" s="227"/>
      <c r="I10" s="227"/>
      <c r="J10" s="227"/>
    </row>
    <row r="11" spans="1:13" s="177" customFormat="1" ht="30" customHeight="1">
      <c r="A11" s="227"/>
      <c r="B11" s="227"/>
      <c r="C11" s="227"/>
      <c r="D11" s="227"/>
      <c r="E11" s="227"/>
      <c r="F11" s="227"/>
      <c r="G11" s="227"/>
      <c r="H11" s="227"/>
      <c r="I11" s="227"/>
      <c r="J11" s="227"/>
    </row>
    <row r="12" spans="1:13" s="177" customFormat="1" ht="30" customHeight="1">
      <c r="A12" s="227"/>
      <c r="B12" s="227"/>
      <c r="C12" s="227"/>
      <c r="D12" s="227"/>
      <c r="E12" s="227"/>
      <c r="F12" s="227"/>
      <c r="G12" s="227"/>
      <c r="H12" s="227"/>
      <c r="I12" s="227"/>
      <c r="J12" s="227"/>
    </row>
    <row r="13" spans="1:13" s="177" customFormat="1" ht="30" customHeight="1">
      <c r="A13" s="227"/>
      <c r="B13" s="227"/>
      <c r="C13" s="227"/>
      <c r="D13" s="227"/>
      <c r="E13" s="227"/>
      <c r="F13" s="227"/>
      <c r="G13" s="227"/>
      <c r="H13" s="227"/>
      <c r="I13" s="227"/>
      <c r="J13" s="227"/>
    </row>
    <row r="14" spans="1:13" s="177" customFormat="1" ht="30" customHeight="1">
      <c r="A14" s="227"/>
      <c r="B14" s="227"/>
      <c r="C14" s="227"/>
      <c r="D14" s="227"/>
      <c r="E14" s="227"/>
      <c r="F14" s="227"/>
      <c r="G14" s="227"/>
      <c r="H14" s="227"/>
      <c r="I14" s="227"/>
      <c r="J14" s="227"/>
    </row>
    <row r="15" spans="1:13" s="177" customFormat="1" ht="30" customHeight="1">
      <c r="A15" s="227"/>
      <c r="B15" s="227"/>
      <c r="C15" s="227"/>
      <c r="D15" s="227"/>
      <c r="E15" s="227"/>
      <c r="F15" s="227"/>
      <c r="G15" s="227"/>
      <c r="H15" s="227"/>
      <c r="I15" s="227"/>
      <c r="J15" s="227"/>
    </row>
    <row r="16" spans="1:13" s="177" customFormat="1" ht="30" customHeight="1">
      <c r="A16" s="227"/>
      <c r="B16" s="227"/>
      <c r="C16" s="227"/>
      <c r="D16" s="227"/>
      <c r="E16" s="227"/>
      <c r="F16" s="227"/>
      <c r="G16" s="227"/>
      <c r="H16" s="227"/>
      <c r="I16" s="227"/>
      <c r="J16" s="227"/>
    </row>
    <row r="17" spans="1:10" s="179" customFormat="1" ht="43.5" customHeight="1">
      <c r="A17" s="236"/>
      <c r="B17" s="236"/>
      <c r="C17" s="236"/>
      <c r="D17" s="236"/>
      <c r="E17" s="237"/>
      <c r="F17" s="237"/>
      <c r="G17" s="237"/>
      <c r="H17" s="237"/>
      <c r="I17" s="237"/>
      <c r="J17" s="178"/>
    </row>
    <row r="18" spans="1:10" s="183" customFormat="1" ht="25.5" customHeight="1">
      <c r="A18" s="235"/>
      <c r="B18" s="235"/>
      <c r="C18" s="235"/>
      <c r="D18" s="235"/>
      <c r="E18" s="180"/>
      <c r="F18" s="180"/>
      <c r="G18" s="180"/>
      <c r="H18" s="181" t="s">
        <v>691</v>
      </c>
      <c r="I18" s="180"/>
      <c r="J18" s="182"/>
    </row>
    <row r="19" spans="1:10" s="183" customFormat="1" ht="29.25" customHeight="1">
      <c r="A19" s="238"/>
      <c r="B19" s="238"/>
      <c r="C19" s="238"/>
      <c r="D19" s="238"/>
      <c r="E19" s="238"/>
      <c r="F19" s="238"/>
      <c r="G19" s="238"/>
      <c r="H19" s="184" t="s">
        <v>692</v>
      </c>
      <c r="I19" s="182"/>
      <c r="J19" s="182"/>
    </row>
    <row r="20" spans="1:10" s="183" customFormat="1" ht="16.5" customHeight="1">
      <c r="A20" s="239"/>
      <c r="B20" s="239"/>
      <c r="C20" s="239"/>
      <c r="D20" s="239"/>
      <c r="E20" s="239"/>
      <c r="F20" s="239"/>
      <c r="G20" s="239"/>
      <c r="H20" s="184" t="s">
        <v>693</v>
      </c>
      <c r="I20" s="182"/>
      <c r="J20" s="182"/>
    </row>
    <row r="21" spans="1:10" s="183" customFormat="1" ht="16.5" customHeight="1">
      <c r="A21" s="235"/>
      <c r="B21" s="235"/>
      <c r="C21" s="235"/>
      <c r="D21" s="235"/>
      <c r="E21" s="235"/>
      <c r="F21" s="235"/>
      <c r="G21" s="235"/>
      <c r="H21" s="182"/>
      <c r="I21" s="182"/>
      <c r="J21" s="182"/>
    </row>
    <row r="22" spans="1:10" s="183" customFormat="1" ht="16.5" customHeight="1">
      <c r="A22" s="182"/>
      <c r="B22" s="182"/>
      <c r="C22" s="182"/>
      <c r="D22" s="182"/>
      <c r="E22" s="182"/>
      <c r="F22" s="182"/>
      <c r="G22" s="182"/>
      <c r="H22" s="182"/>
      <c r="I22" s="185" t="s">
        <v>694</v>
      </c>
      <c r="J22" s="182"/>
    </row>
    <row r="23" spans="1:10">
      <c r="A23" s="174"/>
      <c r="B23" s="174"/>
      <c r="C23" s="174"/>
      <c r="D23" s="174"/>
      <c r="E23" s="174"/>
      <c r="F23" s="174"/>
      <c r="G23" s="174"/>
      <c r="H23" s="174"/>
      <c r="I23" s="174"/>
      <c r="J23" s="174"/>
    </row>
    <row r="24" spans="1:10">
      <c r="A24" s="174"/>
      <c r="B24" s="174"/>
      <c r="C24" s="174"/>
      <c r="D24" s="174"/>
      <c r="E24" s="174"/>
      <c r="F24" s="174"/>
      <c r="G24" s="174"/>
      <c r="H24" s="174"/>
      <c r="I24" s="174"/>
      <c r="J24" s="174"/>
    </row>
    <row r="25" spans="1:10">
      <c r="A25" s="174"/>
      <c r="B25" s="174"/>
      <c r="C25" s="174"/>
      <c r="D25" s="174"/>
      <c r="E25" s="174"/>
      <c r="F25" s="174"/>
      <c r="G25" s="174"/>
      <c r="H25" s="174"/>
      <c r="I25" s="174"/>
      <c r="J25" s="174"/>
    </row>
    <row r="26" spans="1:10">
      <c r="A26" s="174"/>
      <c r="B26" s="174"/>
      <c r="C26" s="174"/>
      <c r="D26" s="174"/>
      <c r="E26" s="174"/>
      <c r="F26" s="174"/>
      <c r="G26" s="174"/>
      <c r="H26" s="174"/>
      <c r="I26" s="174"/>
      <c r="J26" s="174"/>
    </row>
    <row r="27" spans="1:10">
      <c r="A27" s="174"/>
      <c r="B27" s="174"/>
      <c r="C27" s="174"/>
      <c r="D27" s="174"/>
      <c r="E27" s="174"/>
      <c r="F27" s="174"/>
      <c r="G27" s="174"/>
      <c r="H27" s="174"/>
      <c r="I27" s="174"/>
      <c r="J27" s="174"/>
    </row>
    <row r="28" spans="1:10">
      <c r="A28" s="174"/>
      <c r="B28" s="174"/>
      <c r="C28" s="174"/>
      <c r="D28" s="174"/>
      <c r="E28" s="174"/>
      <c r="F28" s="174"/>
      <c r="G28" s="174"/>
      <c r="H28" s="174"/>
      <c r="I28" s="174"/>
      <c r="J28" s="174"/>
    </row>
    <row r="29" spans="1:10">
      <c r="A29" s="174"/>
      <c r="B29" s="174"/>
      <c r="C29" s="174"/>
      <c r="D29" s="174"/>
      <c r="E29" s="174"/>
      <c r="F29" s="174"/>
      <c r="G29" s="174"/>
      <c r="H29" s="174"/>
      <c r="I29" s="174"/>
      <c r="J29" s="174"/>
    </row>
  </sheetData>
  <mergeCells count="19">
    <mergeCell ref="A21:G21"/>
    <mergeCell ref="A16:J16"/>
    <mergeCell ref="A17:D17"/>
    <mergeCell ref="E17:I17"/>
    <mergeCell ref="A18:D18"/>
    <mergeCell ref="A19:G19"/>
    <mergeCell ref="A20:G20"/>
    <mergeCell ref="A15:J15"/>
    <mergeCell ref="A2:I2"/>
    <mergeCell ref="A3:I3"/>
    <mergeCell ref="A5:J5"/>
    <mergeCell ref="A6:I6"/>
    <mergeCell ref="A7:I7"/>
    <mergeCell ref="A8:I8"/>
    <mergeCell ref="A10:J10"/>
    <mergeCell ref="A11:J11"/>
    <mergeCell ref="A12:J12"/>
    <mergeCell ref="A13:J13"/>
    <mergeCell ref="A14:J14"/>
  </mergeCells>
  <printOptions horizontalCentered="1"/>
  <pageMargins left="0.51181102362204722" right="0.15748031496062992" top="0.74803149606299213" bottom="0.27559055118110237" header="0.1574803149606299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K135"/>
  <sheetViews>
    <sheetView showGridLines="0" view="pageBreakPreview" zoomScaleNormal="100" zoomScaleSheetLayoutView="100" workbookViewId="0">
      <selection activeCell="E80" sqref="E80:H8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5.5" hidden="1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44">
      <c r="A1" s="77"/>
    </row>
    <row r="2" spans="1:44" ht="36.950000000000003" customHeight="1">
      <c r="J2" s="202" t="s">
        <v>5</v>
      </c>
      <c r="K2" s="200"/>
      <c r="L2" s="200"/>
      <c r="M2" s="200"/>
      <c r="N2" s="200"/>
      <c r="O2" s="200"/>
      <c r="P2" s="200"/>
      <c r="Q2" s="200"/>
      <c r="R2" s="200"/>
      <c r="S2" s="200"/>
      <c r="T2" s="200"/>
      <c r="AR2" s="16" t="s">
        <v>76</v>
      </c>
    </row>
    <row r="3" spans="1:44" ht="6.95" hidden="1" customHeight="1">
      <c r="B3" s="17"/>
      <c r="C3" s="18"/>
      <c r="D3" s="18"/>
      <c r="E3" s="18"/>
      <c r="F3" s="18"/>
      <c r="G3" s="18"/>
      <c r="H3" s="18"/>
      <c r="I3" s="18"/>
      <c r="J3" s="19"/>
      <c r="AR3" s="16" t="s">
        <v>77</v>
      </c>
    </row>
    <row r="4" spans="1:44" ht="24.95" hidden="1" customHeight="1">
      <c r="B4" s="19"/>
      <c r="D4" s="20" t="s">
        <v>92</v>
      </c>
      <c r="J4" s="19"/>
      <c r="K4" s="21" t="s">
        <v>10</v>
      </c>
      <c r="AR4" s="16" t="s">
        <v>3</v>
      </c>
    </row>
    <row r="5" spans="1:44" ht="6.95" hidden="1" customHeight="1">
      <c r="B5" s="19"/>
      <c r="J5" s="19"/>
    </row>
    <row r="6" spans="1:44" ht="12" hidden="1" customHeight="1">
      <c r="B6" s="19"/>
      <c r="D6" s="24" t="s">
        <v>14</v>
      </c>
      <c r="J6" s="19"/>
    </row>
    <row r="7" spans="1:44" ht="16.5" hidden="1" customHeight="1">
      <c r="B7" s="19"/>
      <c r="E7" s="240" t="str">
        <f>'Rekapitulace stavby'!K6</f>
        <v>BUDOVA T TECHNICKÉ UNIVERZITY V LIBERCI - DOPROJEKTOVÁNÍ PROSTOROVÝCH REZERV</v>
      </c>
      <c r="F7" s="241"/>
      <c r="G7" s="241"/>
      <c r="H7" s="241"/>
      <c r="J7" s="19"/>
    </row>
    <row r="8" spans="1:44" s="1" customFormat="1" ht="12" hidden="1" customHeight="1">
      <c r="B8" s="26"/>
      <c r="D8" s="24" t="s">
        <v>93</v>
      </c>
      <c r="J8" s="26"/>
    </row>
    <row r="9" spans="1:44" s="1" customFormat="1" ht="36.950000000000003" hidden="1" customHeight="1">
      <c r="B9" s="26"/>
      <c r="E9" s="218" t="s">
        <v>94</v>
      </c>
      <c r="F9" s="217"/>
      <c r="G9" s="217"/>
      <c r="H9" s="217"/>
      <c r="J9" s="26"/>
    </row>
    <row r="10" spans="1:44" s="1" customFormat="1" hidden="1">
      <c r="B10" s="26"/>
      <c r="J10" s="26"/>
    </row>
    <row r="11" spans="1:44" s="1" customFormat="1" ht="12" hidden="1" customHeight="1">
      <c r="B11" s="26"/>
      <c r="D11" s="24" t="s">
        <v>16</v>
      </c>
      <c r="F11" s="16" t="s">
        <v>1</v>
      </c>
      <c r="J11" s="26"/>
    </row>
    <row r="12" spans="1:44" s="1" customFormat="1" ht="12" hidden="1" customHeight="1">
      <c r="B12" s="26"/>
      <c r="D12" s="24" t="s">
        <v>18</v>
      </c>
      <c r="F12" s="16" t="s">
        <v>19</v>
      </c>
      <c r="J12" s="26"/>
    </row>
    <row r="13" spans="1:44" s="1" customFormat="1" ht="10.9" hidden="1" customHeight="1">
      <c r="B13" s="26"/>
      <c r="J13" s="26"/>
    </row>
    <row r="14" spans="1:44" s="1" customFormat="1" ht="12" hidden="1" customHeight="1">
      <c r="B14" s="26"/>
      <c r="D14" s="24" t="s">
        <v>22</v>
      </c>
      <c r="J14" s="26"/>
    </row>
    <row r="15" spans="1:44" s="1" customFormat="1" ht="18" hidden="1" customHeight="1">
      <c r="B15" s="26"/>
      <c r="E15" s="16" t="str">
        <f>IF('Rekapitulace stavby'!E11="","",'Rekapitulace stavby'!E11)</f>
        <v>TECHNICKÁ UNIVERZITA V LIBERCI</v>
      </c>
      <c r="J15" s="26"/>
    </row>
    <row r="16" spans="1:44" s="1" customFormat="1" ht="6.95" hidden="1" customHeight="1">
      <c r="B16" s="26"/>
      <c r="J16" s="26"/>
    </row>
    <row r="17" spans="2:10" s="1" customFormat="1" ht="12" hidden="1" customHeight="1">
      <c r="B17" s="26"/>
      <c r="D17" s="24" t="s">
        <v>26</v>
      </c>
      <c r="J17" s="26"/>
    </row>
    <row r="18" spans="2:10" s="1" customFormat="1" ht="18" hidden="1" customHeight="1">
      <c r="B18" s="26"/>
      <c r="E18" s="199" t="str">
        <f>'Rekapitulace stavby'!E14</f>
        <v xml:space="preserve"> </v>
      </c>
      <c r="F18" s="199"/>
      <c r="G18" s="199"/>
      <c r="H18" s="199"/>
      <c r="J18" s="26"/>
    </row>
    <row r="19" spans="2:10" s="1" customFormat="1" ht="6.95" hidden="1" customHeight="1">
      <c r="B19" s="26"/>
      <c r="J19" s="26"/>
    </row>
    <row r="20" spans="2:10" s="1" customFormat="1" ht="12" hidden="1" customHeight="1">
      <c r="B20" s="26"/>
      <c r="D20" s="24" t="s">
        <v>27</v>
      </c>
      <c r="J20" s="26"/>
    </row>
    <row r="21" spans="2:10" s="1" customFormat="1" ht="18" hidden="1" customHeight="1">
      <c r="B21" s="26"/>
      <c r="E21" s="16" t="str">
        <f>IF('Rekapitulace stavby'!E17="","",'Rekapitulace stavby'!E17)</f>
        <v>PROJEKTOVÝ ATELIER DAVID</v>
      </c>
      <c r="J21" s="26"/>
    </row>
    <row r="22" spans="2:10" s="1" customFormat="1" ht="6.95" hidden="1" customHeight="1">
      <c r="B22" s="26"/>
      <c r="J22" s="26"/>
    </row>
    <row r="23" spans="2:10" s="1" customFormat="1" ht="12" hidden="1" customHeight="1">
      <c r="B23" s="26"/>
      <c r="D23" s="24" t="s">
        <v>30</v>
      </c>
      <c r="J23" s="26"/>
    </row>
    <row r="24" spans="2:10" s="1" customFormat="1" ht="18" hidden="1" customHeight="1">
      <c r="B24" s="26"/>
      <c r="E24" s="16" t="str">
        <f>IF('Rekapitulace stavby'!E20="","",'Rekapitulace stavby'!E20)</f>
        <v>PROPOS LIBEREC s.r.o.</v>
      </c>
      <c r="J24" s="26"/>
    </row>
    <row r="25" spans="2:10" s="1" customFormat="1" ht="6.95" hidden="1" customHeight="1">
      <c r="B25" s="26"/>
      <c r="J25" s="26"/>
    </row>
    <row r="26" spans="2:10" s="1" customFormat="1" ht="12" hidden="1" customHeight="1">
      <c r="B26" s="26"/>
      <c r="D26" s="24" t="s">
        <v>32</v>
      </c>
      <c r="J26" s="26"/>
    </row>
    <row r="27" spans="2:10" s="6" customFormat="1" ht="16.5" hidden="1" customHeight="1">
      <c r="B27" s="78"/>
      <c r="E27" s="203" t="s">
        <v>1</v>
      </c>
      <c r="F27" s="203"/>
      <c r="G27" s="203"/>
      <c r="H27" s="203"/>
      <c r="J27" s="78"/>
    </row>
    <row r="28" spans="2:10" s="1" customFormat="1" ht="6.95" hidden="1" customHeight="1">
      <c r="B28" s="26"/>
      <c r="J28" s="26"/>
    </row>
    <row r="29" spans="2:10" s="1" customFormat="1" ht="6.95" hidden="1" customHeight="1">
      <c r="B29" s="26"/>
      <c r="D29" s="42"/>
      <c r="E29" s="42"/>
      <c r="F29" s="42"/>
      <c r="G29" s="42"/>
      <c r="H29" s="42"/>
      <c r="I29" s="42"/>
      <c r="J29" s="26"/>
    </row>
    <row r="30" spans="2:10" s="1" customFormat="1" ht="25.35" hidden="1" customHeight="1">
      <c r="B30" s="26"/>
      <c r="D30" s="79" t="s">
        <v>33</v>
      </c>
      <c r="J30" s="26"/>
    </row>
    <row r="31" spans="2:10" s="1" customFormat="1" ht="6.95" hidden="1" customHeight="1">
      <c r="B31" s="26"/>
      <c r="D31" s="42"/>
      <c r="E31" s="42"/>
      <c r="F31" s="42"/>
      <c r="G31" s="42"/>
      <c r="H31" s="42"/>
      <c r="I31" s="42"/>
      <c r="J31" s="26"/>
    </row>
    <row r="32" spans="2:10" s="1" customFormat="1" ht="14.45" hidden="1" customHeight="1">
      <c r="B32" s="26"/>
      <c r="F32" s="29" t="s">
        <v>35</v>
      </c>
      <c r="J32" s="26"/>
    </row>
    <row r="33" spans="2:10" s="1" customFormat="1" ht="14.45" hidden="1" customHeight="1">
      <c r="B33" s="26"/>
      <c r="D33" s="24" t="s">
        <v>37</v>
      </c>
      <c r="E33" s="24" t="s">
        <v>38</v>
      </c>
      <c r="F33" s="80" t="e">
        <f>ROUND((SUM(BC88:BC134)),  2)</f>
        <v>#REF!</v>
      </c>
      <c r="J33" s="26"/>
    </row>
    <row r="34" spans="2:10" s="1" customFormat="1" ht="14.45" hidden="1" customHeight="1">
      <c r="B34" s="26"/>
      <c r="E34" s="24" t="s">
        <v>39</v>
      </c>
      <c r="F34" s="80">
        <f>ROUND((SUM(BD88:BD134)),  2)</f>
        <v>0</v>
      </c>
      <c r="J34" s="26"/>
    </row>
    <row r="35" spans="2:10" s="1" customFormat="1" ht="14.45" hidden="1" customHeight="1">
      <c r="B35" s="26"/>
      <c r="E35" s="24" t="s">
        <v>40</v>
      </c>
      <c r="F35" s="80">
        <f>ROUND((SUM(BE88:BE134)),  2)</f>
        <v>0</v>
      </c>
      <c r="J35" s="26"/>
    </row>
    <row r="36" spans="2:10" s="1" customFormat="1" ht="14.45" hidden="1" customHeight="1">
      <c r="B36" s="26"/>
      <c r="E36" s="24" t="s">
        <v>41</v>
      </c>
      <c r="F36" s="80">
        <f>ROUND((SUM(BF88:BF134)),  2)</f>
        <v>0</v>
      </c>
      <c r="J36" s="26"/>
    </row>
    <row r="37" spans="2:10" s="1" customFormat="1" ht="14.45" hidden="1" customHeight="1">
      <c r="B37" s="26"/>
      <c r="E37" s="24" t="s">
        <v>42</v>
      </c>
      <c r="F37" s="80">
        <f>ROUND((SUM(BG88:BG134)),  2)</f>
        <v>0</v>
      </c>
      <c r="J37" s="26"/>
    </row>
    <row r="38" spans="2:10" s="1" customFormat="1" ht="6.95" hidden="1" customHeight="1">
      <c r="B38" s="26"/>
      <c r="J38" s="26"/>
    </row>
    <row r="39" spans="2:10" s="1" customFormat="1" ht="25.35" hidden="1" customHeight="1">
      <c r="B39" s="26"/>
      <c r="C39" s="81"/>
      <c r="D39" s="82" t="s">
        <v>43</v>
      </c>
      <c r="E39" s="47"/>
      <c r="F39" s="47"/>
      <c r="G39" s="83" t="s">
        <v>44</v>
      </c>
      <c r="H39" s="84" t="s">
        <v>45</v>
      </c>
      <c r="I39" s="85"/>
      <c r="J39" s="26"/>
    </row>
    <row r="40" spans="2:10" s="1" customFormat="1" ht="14.45" hidden="1" customHeight="1">
      <c r="B40" s="35"/>
      <c r="C40" s="36"/>
      <c r="D40" s="36"/>
      <c r="E40" s="36"/>
      <c r="F40" s="36"/>
      <c r="G40" s="36"/>
      <c r="H40" s="36"/>
      <c r="I40" s="36"/>
      <c r="J40" s="26"/>
    </row>
    <row r="41" spans="2:10" hidden="1"/>
    <row r="42" spans="2:10" hidden="1"/>
    <row r="43" spans="2:10" hidden="1"/>
    <row r="44" spans="2:10" s="1" customFormat="1" ht="6.95" hidden="1" customHeight="1">
      <c r="B44" s="37"/>
      <c r="C44" s="38"/>
      <c r="D44" s="38"/>
      <c r="E44" s="38"/>
      <c r="F44" s="38"/>
      <c r="G44" s="38"/>
      <c r="H44" s="38"/>
      <c r="I44" s="38"/>
      <c r="J44" s="26"/>
    </row>
    <row r="45" spans="2:10" s="1" customFormat="1" ht="24.95" hidden="1" customHeight="1">
      <c r="B45" s="26"/>
      <c r="C45" s="20" t="s">
        <v>95</v>
      </c>
      <c r="J45" s="26"/>
    </row>
    <row r="46" spans="2:10" s="1" customFormat="1" ht="6.95" hidden="1" customHeight="1">
      <c r="B46" s="26"/>
      <c r="J46" s="26"/>
    </row>
    <row r="47" spans="2:10" s="1" customFormat="1" ht="12" hidden="1" customHeight="1">
      <c r="B47" s="26"/>
      <c r="C47" s="24" t="s">
        <v>14</v>
      </c>
      <c r="J47" s="26"/>
    </row>
    <row r="48" spans="2:10" s="1" customFormat="1" ht="16.5" hidden="1" customHeight="1">
      <c r="B48" s="26"/>
      <c r="E48" s="240" t="str">
        <f>E7</f>
        <v>BUDOVA T TECHNICKÉ UNIVERZITY V LIBERCI - DOPROJEKTOVÁNÍ PROSTOROVÝCH REZERV</v>
      </c>
      <c r="F48" s="241"/>
      <c r="G48" s="241"/>
      <c r="H48" s="241"/>
      <c r="J48" s="26"/>
    </row>
    <row r="49" spans="2:45" s="1" customFormat="1" ht="12" hidden="1" customHeight="1">
      <c r="B49" s="26"/>
      <c r="C49" s="24" t="s">
        <v>93</v>
      </c>
      <c r="J49" s="26"/>
    </row>
    <row r="50" spans="2:45" s="1" customFormat="1" ht="16.5" hidden="1" customHeight="1">
      <c r="B50" s="26"/>
      <c r="E50" s="218" t="str">
        <f>E9</f>
        <v>SO 701-O - BUDOVA T - REZERVY ODPOČET</v>
      </c>
      <c r="F50" s="217"/>
      <c r="G50" s="217"/>
      <c r="H50" s="217"/>
      <c r="J50" s="26"/>
    </row>
    <row r="51" spans="2:45" s="1" customFormat="1" ht="6.95" hidden="1" customHeight="1">
      <c r="B51" s="26"/>
      <c r="J51" s="26"/>
    </row>
    <row r="52" spans="2:45" s="1" customFormat="1" ht="12" hidden="1" customHeight="1">
      <c r="B52" s="26"/>
      <c r="C52" s="24" t="s">
        <v>18</v>
      </c>
      <c r="F52" s="16" t="str">
        <f>F12</f>
        <v xml:space="preserve"> </v>
      </c>
      <c r="J52" s="26"/>
    </row>
    <row r="53" spans="2:45" s="1" customFormat="1" ht="6.95" hidden="1" customHeight="1">
      <c r="B53" s="26"/>
      <c r="J53" s="26"/>
    </row>
    <row r="54" spans="2:45" s="1" customFormat="1" ht="24.95" hidden="1" customHeight="1">
      <c r="B54" s="26"/>
      <c r="C54" s="24" t="s">
        <v>22</v>
      </c>
      <c r="F54" s="16" t="str">
        <f>E15</f>
        <v>TECHNICKÁ UNIVERZITA V LIBERCI</v>
      </c>
      <c r="J54" s="26"/>
    </row>
    <row r="55" spans="2:45" s="1" customFormat="1" ht="13.7" hidden="1" customHeight="1">
      <c r="B55" s="26"/>
      <c r="C55" s="24" t="s">
        <v>26</v>
      </c>
      <c r="F55" s="16" t="str">
        <f>IF(E18="","",E18)</f>
        <v xml:space="preserve"> </v>
      </c>
      <c r="J55" s="26"/>
    </row>
    <row r="56" spans="2:45" s="1" customFormat="1" ht="10.35" hidden="1" customHeight="1">
      <c r="B56" s="26"/>
      <c r="J56" s="26"/>
    </row>
    <row r="57" spans="2:45" s="1" customFormat="1" ht="29.25" hidden="1" customHeight="1">
      <c r="B57" s="26"/>
      <c r="C57" s="86" t="s">
        <v>96</v>
      </c>
      <c r="D57" s="81"/>
      <c r="E57" s="81"/>
      <c r="F57" s="81"/>
      <c r="G57" s="81"/>
      <c r="H57" s="81"/>
      <c r="I57" s="81"/>
      <c r="J57" s="26"/>
    </row>
    <row r="58" spans="2:45" s="1" customFormat="1" ht="10.35" hidden="1" customHeight="1">
      <c r="B58" s="26"/>
      <c r="J58" s="26"/>
    </row>
    <row r="59" spans="2:45" s="1" customFormat="1" ht="22.9" hidden="1" customHeight="1">
      <c r="B59" s="26"/>
      <c r="C59" s="87" t="s">
        <v>97</v>
      </c>
      <c r="J59" s="26"/>
      <c r="AS59" s="16" t="s">
        <v>98</v>
      </c>
    </row>
    <row r="60" spans="2:45" s="7" customFormat="1" ht="24.95" hidden="1" customHeight="1">
      <c r="B60" s="88"/>
      <c r="D60" s="89" t="s">
        <v>99</v>
      </c>
      <c r="E60" s="90"/>
      <c r="F60" s="90"/>
      <c r="G60" s="90"/>
      <c r="H60" s="90"/>
      <c r="J60" s="88"/>
    </row>
    <row r="61" spans="2:45" s="8" customFormat="1" ht="19.899999999999999" hidden="1" customHeight="1">
      <c r="B61" s="91"/>
      <c r="D61" s="92" t="s">
        <v>100</v>
      </c>
      <c r="E61" s="93"/>
      <c r="F61" s="93"/>
      <c r="G61" s="93"/>
      <c r="H61" s="93"/>
      <c r="J61" s="91"/>
    </row>
    <row r="62" spans="2:45" s="8" customFormat="1" ht="19.899999999999999" hidden="1" customHeight="1">
      <c r="B62" s="91"/>
      <c r="D62" s="92" t="s">
        <v>101</v>
      </c>
      <c r="E62" s="93"/>
      <c r="F62" s="93"/>
      <c r="G62" s="93"/>
      <c r="H62" s="93"/>
      <c r="J62" s="91"/>
    </row>
    <row r="63" spans="2:45" s="8" customFormat="1" ht="19.899999999999999" hidden="1" customHeight="1">
      <c r="B63" s="91"/>
      <c r="D63" s="92" t="s">
        <v>102</v>
      </c>
      <c r="E63" s="93"/>
      <c r="F63" s="93"/>
      <c r="G63" s="93"/>
      <c r="H63" s="93"/>
      <c r="J63" s="91"/>
    </row>
    <row r="64" spans="2:45" s="8" customFormat="1" ht="19.899999999999999" hidden="1" customHeight="1">
      <c r="B64" s="91"/>
      <c r="D64" s="92" t="s">
        <v>103</v>
      </c>
      <c r="E64" s="93"/>
      <c r="F64" s="93"/>
      <c r="G64" s="93"/>
      <c r="H64" s="93"/>
      <c r="J64" s="91"/>
    </row>
    <row r="65" spans="2:10" s="7" customFormat="1" ht="24.95" hidden="1" customHeight="1">
      <c r="B65" s="88"/>
      <c r="D65" s="89" t="s">
        <v>104</v>
      </c>
      <c r="E65" s="90"/>
      <c r="F65" s="90"/>
      <c r="G65" s="90"/>
      <c r="H65" s="90"/>
      <c r="J65" s="88"/>
    </row>
    <row r="66" spans="2:10" s="8" customFormat="1" ht="19.899999999999999" hidden="1" customHeight="1">
      <c r="B66" s="91"/>
      <c r="D66" s="92" t="s">
        <v>105</v>
      </c>
      <c r="E66" s="93"/>
      <c r="F66" s="93"/>
      <c r="G66" s="93"/>
      <c r="H66" s="93"/>
      <c r="J66" s="91"/>
    </row>
    <row r="67" spans="2:10" s="8" customFormat="1" ht="19.899999999999999" hidden="1" customHeight="1">
      <c r="B67" s="91"/>
      <c r="D67" s="92" t="s">
        <v>106</v>
      </c>
      <c r="E67" s="93"/>
      <c r="F67" s="93"/>
      <c r="G67" s="93"/>
      <c r="H67" s="93"/>
      <c r="J67" s="91"/>
    </row>
    <row r="68" spans="2:10" s="8" customFormat="1" ht="19.899999999999999" hidden="1" customHeight="1">
      <c r="B68" s="91"/>
      <c r="D68" s="92" t="s">
        <v>107</v>
      </c>
      <c r="E68" s="93"/>
      <c r="F68" s="93"/>
      <c r="G68" s="93"/>
      <c r="H68" s="93"/>
      <c r="J68" s="91"/>
    </row>
    <row r="69" spans="2:10" s="1" customFormat="1" ht="21.75" hidden="1" customHeight="1">
      <c r="B69" s="26"/>
      <c r="J69" s="26"/>
    </row>
    <row r="70" spans="2:10" s="1" customFormat="1" ht="6.95" hidden="1" customHeight="1">
      <c r="B70" s="35"/>
      <c r="C70" s="36"/>
      <c r="D70" s="36"/>
      <c r="E70" s="36"/>
      <c r="F70" s="36"/>
      <c r="G70" s="36"/>
      <c r="H70" s="36"/>
      <c r="I70" s="36"/>
      <c r="J70" s="26"/>
    </row>
    <row r="71" spans="2:10" hidden="1"/>
    <row r="72" spans="2:10" hidden="1"/>
    <row r="73" spans="2:10" hidden="1"/>
    <row r="74" spans="2:10" s="1" customFormat="1" ht="6.95" customHeight="1">
      <c r="B74" s="37"/>
      <c r="C74" s="38"/>
      <c r="D74" s="38"/>
      <c r="E74" s="38"/>
      <c r="F74" s="38"/>
      <c r="G74" s="38"/>
      <c r="H74" s="38"/>
      <c r="I74" s="38"/>
      <c r="J74" s="26"/>
    </row>
    <row r="75" spans="2:10" s="1" customFormat="1" ht="24.95" customHeight="1">
      <c r="B75" s="26"/>
      <c r="C75" s="20" t="s">
        <v>108</v>
      </c>
      <c r="J75" s="26"/>
    </row>
    <row r="76" spans="2:10" s="1" customFormat="1" ht="6.95" customHeight="1">
      <c r="B76" s="26"/>
      <c r="J76" s="26"/>
    </row>
    <row r="77" spans="2:10" s="1" customFormat="1" ht="12" customHeight="1">
      <c r="B77" s="26"/>
      <c r="C77" s="24" t="s">
        <v>14</v>
      </c>
      <c r="J77" s="26"/>
    </row>
    <row r="78" spans="2:10" s="1" customFormat="1" ht="16.5" customHeight="1">
      <c r="B78" s="26"/>
      <c r="E78" s="240" t="str">
        <f>E7</f>
        <v>BUDOVA T TECHNICKÉ UNIVERZITY V LIBERCI - DOPROJEKTOVÁNÍ PROSTOROVÝCH REZERV</v>
      </c>
      <c r="F78" s="241"/>
      <c r="G78" s="241"/>
      <c r="H78" s="241"/>
      <c r="J78" s="26"/>
    </row>
    <row r="79" spans="2:10" s="1" customFormat="1" ht="12" customHeight="1">
      <c r="B79" s="26"/>
      <c r="C79" s="24" t="s">
        <v>93</v>
      </c>
      <c r="J79" s="26"/>
    </row>
    <row r="80" spans="2:10" s="1" customFormat="1" ht="16.5" customHeight="1">
      <c r="B80" s="26"/>
      <c r="E80" s="218" t="str">
        <f>E9</f>
        <v>SO 701-O - BUDOVA T - REZERVY ODPOČET</v>
      </c>
      <c r="F80" s="217"/>
      <c r="G80" s="217"/>
      <c r="H80" s="217"/>
      <c r="J80" s="26"/>
    </row>
    <row r="81" spans="2:63" s="1" customFormat="1" ht="6.95" customHeight="1">
      <c r="B81" s="26"/>
      <c r="J81" s="26"/>
    </row>
    <row r="82" spans="2:63" s="1" customFormat="1" ht="12" customHeight="1">
      <c r="B82" s="26"/>
      <c r="C82" s="24" t="s">
        <v>18</v>
      </c>
      <c r="F82" s="16" t="str">
        <f>F12</f>
        <v xml:space="preserve"> </v>
      </c>
      <c r="J82" s="26"/>
    </row>
    <row r="83" spans="2:63" s="1" customFormat="1" ht="6.95" customHeight="1">
      <c r="B83" s="26"/>
      <c r="J83" s="26"/>
    </row>
    <row r="84" spans="2:63" s="1" customFormat="1" ht="24.95" customHeight="1">
      <c r="B84" s="26"/>
      <c r="C84" s="24" t="s">
        <v>22</v>
      </c>
      <c r="F84" s="16" t="str">
        <f>E15</f>
        <v>TECHNICKÁ UNIVERZITA V LIBERCI</v>
      </c>
      <c r="J84" s="26"/>
    </row>
    <row r="85" spans="2:63" s="1" customFormat="1" ht="13.7" customHeight="1">
      <c r="B85" s="26"/>
      <c r="C85" s="24" t="s">
        <v>26</v>
      </c>
      <c r="F85" s="16" t="str">
        <f>IF(E18="","",E18)</f>
        <v xml:space="preserve"> </v>
      </c>
      <c r="J85" s="26"/>
    </row>
    <row r="86" spans="2:63" s="1" customFormat="1" ht="10.35" customHeight="1">
      <c r="B86" s="26"/>
      <c r="J86" s="26"/>
    </row>
    <row r="87" spans="2:63" s="9" customFormat="1" ht="29.25" customHeight="1">
      <c r="B87" s="94"/>
      <c r="C87" s="95" t="s">
        <v>109</v>
      </c>
      <c r="D87" s="96" t="s">
        <v>52</v>
      </c>
      <c r="E87" s="96" t="s">
        <v>48</v>
      </c>
      <c r="F87" s="96" t="s">
        <v>49</v>
      </c>
      <c r="G87" s="96" t="s">
        <v>110</v>
      </c>
      <c r="H87" s="96" t="s">
        <v>111</v>
      </c>
      <c r="I87" s="97" t="s">
        <v>112</v>
      </c>
      <c r="J87" s="94"/>
      <c r="K87" s="49" t="s">
        <v>1</v>
      </c>
      <c r="L87" s="50" t="s">
        <v>37</v>
      </c>
      <c r="M87" s="50" t="s">
        <v>113</v>
      </c>
      <c r="N87" s="50" t="s">
        <v>114</v>
      </c>
      <c r="O87" s="50" t="s">
        <v>115</v>
      </c>
      <c r="P87" s="50" t="s">
        <v>116</v>
      </c>
      <c r="Q87" s="50" t="s">
        <v>117</v>
      </c>
      <c r="R87" s="51" t="s">
        <v>118</v>
      </c>
    </row>
    <row r="88" spans="2:63" s="1" customFormat="1" ht="22.9" customHeight="1">
      <c r="B88" s="26"/>
      <c r="C88" s="54" t="s">
        <v>119</v>
      </c>
      <c r="J88" s="26"/>
      <c r="K88" s="52"/>
      <c r="L88" s="42"/>
      <c r="M88" s="42"/>
      <c r="N88" s="98">
        <f>N89+N112</f>
        <v>-32.166205000000005</v>
      </c>
      <c r="O88" s="42"/>
      <c r="P88" s="98">
        <f>P89+P112</f>
        <v>-1.4723763499999998</v>
      </c>
      <c r="Q88" s="42"/>
      <c r="R88" s="99">
        <f>R89+R112</f>
        <v>-2.8925999999999998</v>
      </c>
      <c r="AR88" s="16" t="s">
        <v>66</v>
      </c>
      <c r="AS88" s="16" t="s">
        <v>98</v>
      </c>
      <c r="BI88" s="100" t="e">
        <f>BI89+BI112</f>
        <v>#REF!</v>
      </c>
    </row>
    <row r="89" spans="2:63" s="10" customFormat="1" ht="25.9" customHeight="1">
      <c r="B89" s="101"/>
      <c r="D89" s="102" t="s">
        <v>66</v>
      </c>
      <c r="E89" s="103" t="s">
        <v>120</v>
      </c>
      <c r="F89" s="103" t="s">
        <v>121</v>
      </c>
      <c r="J89" s="101"/>
      <c r="K89" s="104"/>
      <c r="L89" s="105"/>
      <c r="M89" s="105"/>
      <c r="N89" s="106">
        <f>N90+N100+N104+N110</f>
        <v>-19.926702000000002</v>
      </c>
      <c r="O89" s="105"/>
      <c r="P89" s="106">
        <f>P90+P100+P104+P110</f>
        <v>-1.2359737499999999</v>
      </c>
      <c r="Q89" s="105"/>
      <c r="R89" s="107">
        <f>R90+R100+R104+R110</f>
        <v>-2.8925999999999998</v>
      </c>
      <c r="AP89" s="102" t="s">
        <v>75</v>
      </c>
      <c r="AR89" s="108" t="s">
        <v>66</v>
      </c>
      <c r="AS89" s="108" t="s">
        <v>67</v>
      </c>
      <c r="AW89" s="102" t="s">
        <v>122</v>
      </c>
      <c r="BI89" s="109" t="e">
        <f>BI90+BI100+BI104+BI110</f>
        <v>#REF!</v>
      </c>
    </row>
    <row r="90" spans="2:63" s="10" customFormat="1" ht="22.9" customHeight="1">
      <c r="B90" s="101"/>
      <c r="D90" s="102" t="s">
        <v>66</v>
      </c>
      <c r="E90" s="110" t="s">
        <v>123</v>
      </c>
      <c r="F90" s="110" t="s">
        <v>124</v>
      </c>
      <c r="J90" s="101"/>
      <c r="K90" s="104"/>
      <c r="L90" s="105"/>
      <c r="M90" s="105"/>
      <c r="N90" s="106">
        <f>SUM(N91:N99)</f>
        <v>-6.2274750000000001</v>
      </c>
      <c r="O90" s="105"/>
      <c r="P90" s="106">
        <f>SUM(P91:P99)</f>
        <v>-1.2359737499999999</v>
      </c>
      <c r="Q90" s="105"/>
      <c r="R90" s="107">
        <f>SUM(R91:R99)</f>
        <v>0</v>
      </c>
      <c r="AP90" s="102" t="s">
        <v>75</v>
      </c>
      <c r="AR90" s="108" t="s">
        <v>66</v>
      </c>
      <c r="AS90" s="108" t="s">
        <v>75</v>
      </c>
      <c r="AW90" s="102" t="s">
        <v>122</v>
      </c>
      <c r="BI90" s="109" t="e">
        <f>SUM(BI91:BI99)</f>
        <v>#REF!</v>
      </c>
    </row>
    <row r="91" spans="2:63" s="1" customFormat="1" ht="16.5" customHeight="1">
      <c r="B91" s="111"/>
      <c r="C91" s="112" t="s">
        <v>75</v>
      </c>
      <c r="D91" s="112" t="s">
        <v>125</v>
      </c>
      <c r="E91" s="113" t="s">
        <v>126</v>
      </c>
      <c r="F91" s="114" t="s">
        <v>127</v>
      </c>
      <c r="G91" s="115" t="s">
        <v>128</v>
      </c>
      <c r="H91" s="116">
        <v>-0.67500000000000004</v>
      </c>
      <c r="I91" s="114" t="s">
        <v>129</v>
      </c>
      <c r="J91" s="26"/>
      <c r="K91" s="44" t="s">
        <v>1</v>
      </c>
      <c r="L91" s="117" t="s">
        <v>38</v>
      </c>
      <c r="M91" s="118">
        <v>2.7669999999999999</v>
      </c>
      <c r="N91" s="118">
        <f>M91*H91</f>
        <v>-1.8677250000000001</v>
      </c>
      <c r="O91" s="118">
        <v>0.70296999999999998</v>
      </c>
      <c r="P91" s="118">
        <f>O91*H91</f>
        <v>-0.47450475000000003</v>
      </c>
      <c r="Q91" s="118">
        <v>0</v>
      </c>
      <c r="R91" s="119">
        <f>Q91*H91</f>
        <v>0</v>
      </c>
      <c r="AP91" s="16" t="s">
        <v>130</v>
      </c>
      <c r="AR91" s="16" t="s">
        <v>125</v>
      </c>
      <c r="AS91" s="16" t="s">
        <v>77</v>
      </c>
      <c r="AW91" s="16" t="s">
        <v>122</v>
      </c>
      <c r="BC91" s="120" t="e">
        <f>IF(L91="základní",#REF!,0)</f>
        <v>#REF!</v>
      </c>
      <c r="BD91" s="120">
        <f>IF(L91="snížená",#REF!,0)</f>
        <v>0</v>
      </c>
      <c r="BE91" s="120">
        <f>IF(L91="zákl. přenesená",#REF!,0)</f>
        <v>0</v>
      </c>
      <c r="BF91" s="120">
        <f>IF(L91="sníž. přenesená",#REF!,0)</f>
        <v>0</v>
      </c>
      <c r="BG91" s="120">
        <f>IF(L91="nulová",#REF!,0)</f>
        <v>0</v>
      </c>
      <c r="BH91" s="16" t="s">
        <v>75</v>
      </c>
      <c r="BI91" s="120" t="e">
        <f>ROUND(#REF!*H91,2)</f>
        <v>#REF!</v>
      </c>
      <c r="BJ91" s="16" t="s">
        <v>130</v>
      </c>
      <c r="BK91" s="16" t="s">
        <v>131</v>
      </c>
    </row>
    <row r="92" spans="2:63" s="11" customFormat="1">
      <c r="B92" s="121"/>
      <c r="D92" s="122" t="s">
        <v>132</v>
      </c>
      <c r="E92" s="123" t="s">
        <v>1</v>
      </c>
      <c r="F92" s="124" t="s">
        <v>133</v>
      </c>
      <c r="H92" s="123" t="s">
        <v>1</v>
      </c>
      <c r="J92" s="121"/>
      <c r="K92" s="125"/>
      <c r="L92" s="126"/>
      <c r="M92" s="126"/>
      <c r="N92" s="126"/>
      <c r="O92" s="126"/>
      <c r="P92" s="126"/>
      <c r="Q92" s="126"/>
      <c r="R92" s="127"/>
      <c r="AR92" s="123" t="s">
        <v>132</v>
      </c>
      <c r="AS92" s="123" t="s">
        <v>77</v>
      </c>
      <c r="AT92" s="11" t="s">
        <v>75</v>
      </c>
      <c r="AU92" s="11" t="s">
        <v>29</v>
      </c>
      <c r="AV92" s="11" t="s">
        <v>67</v>
      </c>
      <c r="AW92" s="123" t="s">
        <v>122</v>
      </c>
    </row>
    <row r="93" spans="2:63" s="12" customFormat="1">
      <c r="B93" s="128"/>
      <c r="D93" s="122" t="s">
        <v>132</v>
      </c>
      <c r="E93" s="129" t="s">
        <v>1</v>
      </c>
      <c r="F93" s="130" t="s">
        <v>134</v>
      </c>
      <c r="H93" s="131">
        <v>-0.67500000000000004</v>
      </c>
      <c r="J93" s="128"/>
      <c r="K93" s="132"/>
      <c r="L93" s="133"/>
      <c r="M93" s="133"/>
      <c r="N93" s="133"/>
      <c r="O93" s="133"/>
      <c r="P93" s="133"/>
      <c r="Q93" s="133"/>
      <c r="R93" s="134"/>
      <c r="AR93" s="129" t="s">
        <v>132</v>
      </c>
      <c r="AS93" s="129" t="s">
        <v>77</v>
      </c>
      <c r="AT93" s="12" t="s">
        <v>77</v>
      </c>
      <c r="AU93" s="12" t="s">
        <v>29</v>
      </c>
      <c r="AV93" s="12" t="s">
        <v>75</v>
      </c>
      <c r="AW93" s="129" t="s">
        <v>122</v>
      </c>
    </row>
    <row r="94" spans="2:63" s="1" customFormat="1" ht="16.5" customHeight="1">
      <c r="B94" s="111"/>
      <c r="C94" s="112" t="s">
        <v>77</v>
      </c>
      <c r="D94" s="112" t="s">
        <v>125</v>
      </c>
      <c r="E94" s="113" t="s">
        <v>135</v>
      </c>
      <c r="F94" s="114" t="s">
        <v>136</v>
      </c>
      <c r="G94" s="115" t="s">
        <v>137</v>
      </c>
      <c r="H94" s="116">
        <v>-1.95</v>
      </c>
      <c r="I94" s="114" t="s">
        <v>129</v>
      </c>
      <c r="J94" s="26"/>
      <c r="K94" s="44" t="s">
        <v>1</v>
      </c>
      <c r="L94" s="117" t="s">
        <v>38</v>
      </c>
      <c r="M94" s="118">
        <v>0.52500000000000002</v>
      </c>
      <c r="N94" s="118">
        <f>M94*H94</f>
        <v>-1.0237499999999999</v>
      </c>
      <c r="O94" s="118">
        <v>6.9819999999999993E-2</v>
      </c>
      <c r="P94" s="118">
        <f>O94*H94</f>
        <v>-0.13614899999999999</v>
      </c>
      <c r="Q94" s="118">
        <v>0</v>
      </c>
      <c r="R94" s="119">
        <f>Q94*H94</f>
        <v>0</v>
      </c>
      <c r="AP94" s="16" t="s">
        <v>130</v>
      </c>
      <c r="AR94" s="16" t="s">
        <v>125</v>
      </c>
      <c r="AS94" s="16" t="s">
        <v>77</v>
      </c>
      <c r="AW94" s="16" t="s">
        <v>122</v>
      </c>
      <c r="BC94" s="120" t="e">
        <f>IF(L94="základní",#REF!,0)</f>
        <v>#REF!</v>
      </c>
      <c r="BD94" s="120">
        <f>IF(L94="snížená",#REF!,0)</f>
        <v>0</v>
      </c>
      <c r="BE94" s="120">
        <f>IF(L94="zákl. přenesená",#REF!,0)</f>
        <v>0</v>
      </c>
      <c r="BF94" s="120">
        <f>IF(L94="sníž. přenesená",#REF!,0)</f>
        <v>0</v>
      </c>
      <c r="BG94" s="120">
        <f>IF(L94="nulová",#REF!,0)</f>
        <v>0</v>
      </c>
      <c r="BH94" s="16" t="s">
        <v>75</v>
      </c>
      <c r="BI94" s="120" t="e">
        <f>ROUND(#REF!*H94,2)</f>
        <v>#REF!</v>
      </c>
      <c r="BJ94" s="16" t="s">
        <v>130</v>
      </c>
      <c r="BK94" s="16" t="s">
        <v>138</v>
      </c>
    </row>
    <row r="95" spans="2:63" s="11" customFormat="1">
      <c r="B95" s="121"/>
      <c r="D95" s="122" t="s">
        <v>132</v>
      </c>
      <c r="E95" s="123" t="s">
        <v>1</v>
      </c>
      <c r="F95" s="124" t="s">
        <v>133</v>
      </c>
      <c r="H95" s="123" t="s">
        <v>1</v>
      </c>
      <c r="J95" s="121"/>
      <c r="K95" s="125"/>
      <c r="L95" s="126"/>
      <c r="M95" s="126"/>
      <c r="N95" s="126"/>
      <c r="O95" s="126"/>
      <c r="P95" s="126"/>
      <c r="Q95" s="126"/>
      <c r="R95" s="127"/>
      <c r="AR95" s="123" t="s">
        <v>132</v>
      </c>
      <c r="AS95" s="123" t="s">
        <v>77</v>
      </c>
      <c r="AT95" s="11" t="s">
        <v>75</v>
      </c>
      <c r="AU95" s="11" t="s">
        <v>29</v>
      </c>
      <c r="AV95" s="11" t="s">
        <v>67</v>
      </c>
      <c r="AW95" s="123" t="s">
        <v>122</v>
      </c>
    </row>
    <row r="96" spans="2:63" s="12" customFormat="1">
      <c r="B96" s="128"/>
      <c r="D96" s="122" t="s">
        <v>132</v>
      </c>
      <c r="E96" s="129" t="s">
        <v>1</v>
      </c>
      <c r="F96" s="130" t="s">
        <v>139</v>
      </c>
      <c r="H96" s="131">
        <v>-1.95</v>
      </c>
      <c r="J96" s="128"/>
      <c r="K96" s="132"/>
      <c r="L96" s="133"/>
      <c r="M96" s="133"/>
      <c r="N96" s="133"/>
      <c r="O96" s="133"/>
      <c r="P96" s="133"/>
      <c r="Q96" s="133"/>
      <c r="R96" s="134"/>
      <c r="AR96" s="129" t="s">
        <v>132</v>
      </c>
      <c r="AS96" s="129" t="s">
        <v>77</v>
      </c>
      <c r="AT96" s="12" t="s">
        <v>77</v>
      </c>
      <c r="AU96" s="12" t="s">
        <v>29</v>
      </c>
      <c r="AV96" s="12" t="s">
        <v>75</v>
      </c>
      <c r="AW96" s="129" t="s">
        <v>122</v>
      </c>
    </row>
    <row r="97" spans="2:63" s="1" customFormat="1" ht="16.5" customHeight="1">
      <c r="B97" s="111"/>
      <c r="C97" s="112" t="s">
        <v>123</v>
      </c>
      <c r="D97" s="112" t="s">
        <v>125</v>
      </c>
      <c r="E97" s="113" t="s">
        <v>140</v>
      </c>
      <c r="F97" s="114" t="s">
        <v>141</v>
      </c>
      <c r="G97" s="115" t="s">
        <v>137</v>
      </c>
      <c r="H97" s="116">
        <v>-6</v>
      </c>
      <c r="I97" s="114" t="s">
        <v>129</v>
      </c>
      <c r="J97" s="26"/>
      <c r="K97" s="44" t="s">
        <v>1</v>
      </c>
      <c r="L97" s="117" t="s">
        <v>38</v>
      </c>
      <c r="M97" s="118">
        <v>0.55600000000000005</v>
      </c>
      <c r="N97" s="118">
        <f>M97*H97</f>
        <v>-3.3360000000000003</v>
      </c>
      <c r="O97" s="118">
        <v>0.10421999999999999</v>
      </c>
      <c r="P97" s="118">
        <f>O97*H97</f>
        <v>-0.62531999999999999</v>
      </c>
      <c r="Q97" s="118">
        <v>0</v>
      </c>
      <c r="R97" s="119">
        <f>Q97*H97</f>
        <v>0</v>
      </c>
      <c r="AP97" s="16" t="s">
        <v>130</v>
      </c>
      <c r="AR97" s="16" t="s">
        <v>125</v>
      </c>
      <c r="AS97" s="16" t="s">
        <v>77</v>
      </c>
      <c r="AW97" s="16" t="s">
        <v>122</v>
      </c>
      <c r="BC97" s="120" t="e">
        <f>IF(L97="základní",#REF!,0)</f>
        <v>#REF!</v>
      </c>
      <c r="BD97" s="120">
        <f>IF(L97="snížená",#REF!,0)</f>
        <v>0</v>
      </c>
      <c r="BE97" s="120">
        <f>IF(L97="zákl. přenesená",#REF!,0)</f>
        <v>0</v>
      </c>
      <c r="BF97" s="120">
        <f>IF(L97="sníž. přenesená",#REF!,0)</f>
        <v>0</v>
      </c>
      <c r="BG97" s="120">
        <f>IF(L97="nulová",#REF!,0)</f>
        <v>0</v>
      </c>
      <c r="BH97" s="16" t="s">
        <v>75</v>
      </c>
      <c r="BI97" s="120" t="e">
        <f>ROUND(#REF!*H97,2)</f>
        <v>#REF!</v>
      </c>
      <c r="BJ97" s="16" t="s">
        <v>130</v>
      </c>
      <c r="BK97" s="16" t="s">
        <v>142</v>
      </c>
    </row>
    <row r="98" spans="2:63" s="11" customFormat="1">
      <c r="B98" s="121"/>
      <c r="D98" s="122" t="s">
        <v>132</v>
      </c>
      <c r="E98" s="123" t="s">
        <v>1</v>
      </c>
      <c r="F98" s="124" t="s">
        <v>133</v>
      </c>
      <c r="H98" s="123" t="s">
        <v>1</v>
      </c>
      <c r="J98" s="121"/>
      <c r="K98" s="125"/>
      <c r="L98" s="126"/>
      <c r="M98" s="126"/>
      <c r="N98" s="126"/>
      <c r="O98" s="126"/>
      <c r="P98" s="126"/>
      <c r="Q98" s="126"/>
      <c r="R98" s="127"/>
      <c r="AR98" s="123" t="s">
        <v>132</v>
      </c>
      <c r="AS98" s="123" t="s">
        <v>77</v>
      </c>
      <c r="AT98" s="11" t="s">
        <v>75</v>
      </c>
      <c r="AU98" s="11" t="s">
        <v>29</v>
      </c>
      <c r="AV98" s="11" t="s">
        <v>67</v>
      </c>
      <c r="AW98" s="123" t="s">
        <v>122</v>
      </c>
    </row>
    <row r="99" spans="2:63" s="12" customFormat="1">
      <c r="B99" s="128"/>
      <c r="D99" s="122" t="s">
        <v>132</v>
      </c>
      <c r="E99" s="129" t="s">
        <v>1</v>
      </c>
      <c r="F99" s="130" t="s">
        <v>143</v>
      </c>
      <c r="H99" s="131">
        <v>-6</v>
      </c>
      <c r="J99" s="128"/>
      <c r="K99" s="132"/>
      <c r="L99" s="133"/>
      <c r="M99" s="133"/>
      <c r="N99" s="133"/>
      <c r="O99" s="133"/>
      <c r="P99" s="133"/>
      <c r="Q99" s="133"/>
      <c r="R99" s="134"/>
      <c r="AR99" s="129" t="s">
        <v>132</v>
      </c>
      <c r="AS99" s="129" t="s">
        <v>77</v>
      </c>
      <c r="AT99" s="12" t="s">
        <v>77</v>
      </c>
      <c r="AU99" s="12" t="s">
        <v>29</v>
      </c>
      <c r="AV99" s="12" t="s">
        <v>75</v>
      </c>
      <c r="AW99" s="129" t="s">
        <v>122</v>
      </c>
    </row>
    <row r="100" spans="2:63" s="10" customFormat="1" ht="22.9" customHeight="1">
      <c r="B100" s="101"/>
      <c r="D100" s="102" t="s">
        <v>66</v>
      </c>
      <c r="E100" s="110" t="s">
        <v>144</v>
      </c>
      <c r="F100" s="110" t="s">
        <v>145</v>
      </c>
      <c r="J100" s="101"/>
      <c r="K100" s="104"/>
      <c r="L100" s="105"/>
      <c r="M100" s="105"/>
      <c r="N100" s="106">
        <f>SUM(N101:N103)</f>
        <v>-5.7980559999999999</v>
      </c>
      <c r="O100" s="105"/>
      <c r="P100" s="106">
        <f>SUM(P101:P103)</f>
        <v>0</v>
      </c>
      <c r="Q100" s="105"/>
      <c r="R100" s="107">
        <f>SUM(R101:R103)</f>
        <v>-2.8925999999999998</v>
      </c>
      <c r="AP100" s="102" t="s">
        <v>75</v>
      </c>
      <c r="AR100" s="108" t="s">
        <v>66</v>
      </c>
      <c r="AS100" s="108" t="s">
        <v>75</v>
      </c>
      <c r="AW100" s="102" t="s">
        <v>122</v>
      </c>
      <c r="BI100" s="109" t="e">
        <f>SUM(BI101:BI103)</f>
        <v>#REF!</v>
      </c>
    </row>
    <row r="101" spans="2:63" s="1" customFormat="1" ht="16.5" customHeight="1">
      <c r="B101" s="111"/>
      <c r="C101" s="112" t="s">
        <v>130</v>
      </c>
      <c r="D101" s="112" t="s">
        <v>125</v>
      </c>
      <c r="E101" s="113" t="s">
        <v>146</v>
      </c>
      <c r="F101" s="114" t="s">
        <v>147</v>
      </c>
      <c r="G101" s="115" t="s">
        <v>128</v>
      </c>
      <c r="H101" s="116">
        <v>-1.607</v>
      </c>
      <c r="I101" s="114" t="s">
        <v>148</v>
      </c>
      <c r="J101" s="26"/>
      <c r="K101" s="44" t="s">
        <v>1</v>
      </c>
      <c r="L101" s="117" t="s">
        <v>38</v>
      </c>
      <c r="M101" s="118">
        <v>3.6080000000000001</v>
      </c>
      <c r="N101" s="118">
        <f>M101*H101</f>
        <v>-5.7980559999999999</v>
      </c>
      <c r="O101" s="118">
        <v>0</v>
      </c>
      <c r="P101" s="118">
        <f>O101*H101</f>
        <v>0</v>
      </c>
      <c r="Q101" s="118">
        <v>1.8</v>
      </c>
      <c r="R101" s="119">
        <f>Q101*H101</f>
        <v>-2.8925999999999998</v>
      </c>
      <c r="AP101" s="16" t="s">
        <v>130</v>
      </c>
      <c r="AR101" s="16" t="s">
        <v>125</v>
      </c>
      <c r="AS101" s="16" t="s">
        <v>77</v>
      </c>
      <c r="AW101" s="16" t="s">
        <v>122</v>
      </c>
      <c r="BC101" s="120" t="e">
        <f>IF(L101="základní",#REF!,0)</f>
        <v>#REF!</v>
      </c>
      <c r="BD101" s="120">
        <f>IF(L101="snížená",#REF!,0)</f>
        <v>0</v>
      </c>
      <c r="BE101" s="120">
        <f>IF(L101="zákl. přenesená",#REF!,0)</f>
        <v>0</v>
      </c>
      <c r="BF101" s="120">
        <f>IF(L101="sníž. přenesená",#REF!,0)</f>
        <v>0</v>
      </c>
      <c r="BG101" s="120">
        <f>IF(L101="nulová",#REF!,0)</f>
        <v>0</v>
      </c>
      <c r="BH101" s="16" t="s">
        <v>75</v>
      </c>
      <c r="BI101" s="120" t="e">
        <f>ROUND(#REF!*H101,2)</f>
        <v>#REF!</v>
      </c>
      <c r="BJ101" s="16" t="s">
        <v>130</v>
      </c>
      <c r="BK101" s="16" t="s">
        <v>149</v>
      </c>
    </row>
    <row r="102" spans="2:63" s="11" customFormat="1">
      <c r="B102" s="121"/>
      <c r="D102" s="122" t="s">
        <v>132</v>
      </c>
      <c r="E102" s="123" t="s">
        <v>1</v>
      </c>
      <c r="F102" s="124" t="s">
        <v>150</v>
      </c>
      <c r="H102" s="123" t="s">
        <v>1</v>
      </c>
      <c r="J102" s="121"/>
      <c r="K102" s="125"/>
      <c r="L102" s="126"/>
      <c r="M102" s="126"/>
      <c r="N102" s="126"/>
      <c r="O102" s="126"/>
      <c r="P102" s="126"/>
      <c r="Q102" s="126"/>
      <c r="R102" s="127"/>
      <c r="AR102" s="123" t="s">
        <v>132</v>
      </c>
      <c r="AS102" s="123" t="s">
        <v>77</v>
      </c>
      <c r="AT102" s="11" t="s">
        <v>75</v>
      </c>
      <c r="AU102" s="11" t="s">
        <v>29</v>
      </c>
      <c r="AV102" s="11" t="s">
        <v>67</v>
      </c>
      <c r="AW102" s="123" t="s">
        <v>122</v>
      </c>
    </row>
    <row r="103" spans="2:63" s="12" customFormat="1">
      <c r="B103" s="128"/>
      <c r="D103" s="122" t="s">
        <v>132</v>
      </c>
      <c r="E103" s="129" t="s">
        <v>1</v>
      </c>
      <c r="F103" s="130" t="s">
        <v>151</v>
      </c>
      <c r="H103" s="131">
        <v>-1.607</v>
      </c>
      <c r="J103" s="128"/>
      <c r="K103" s="132"/>
      <c r="L103" s="133"/>
      <c r="M103" s="133"/>
      <c r="N103" s="133"/>
      <c r="O103" s="133"/>
      <c r="P103" s="133"/>
      <c r="Q103" s="133"/>
      <c r="R103" s="134"/>
      <c r="AR103" s="129" t="s">
        <v>132</v>
      </c>
      <c r="AS103" s="129" t="s">
        <v>77</v>
      </c>
      <c r="AT103" s="12" t="s">
        <v>77</v>
      </c>
      <c r="AU103" s="12" t="s">
        <v>29</v>
      </c>
      <c r="AV103" s="12" t="s">
        <v>75</v>
      </c>
      <c r="AW103" s="129" t="s">
        <v>122</v>
      </c>
    </row>
    <row r="104" spans="2:63" s="10" customFormat="1" ht="22.9" customHeight="1">
      <c r="B104" s="101"/>
      <c r="D104" s="102" t="s">
        <v>66</v>
      </c>
      <c r="E104" s="110" t="s">
        <v>152</v>
      </c>
      <c r="F104" s="110" t="s">
        <v>153</v>
      </c>
      <c r="J104" s="101"/>
      <c r="K104" s="104"/>
      <c r="L104" s="105"/>
      <c r="M104" s="105"/>
      <c r="N104" s="106">
        <f>SUM(N105:N109)</f>
        <v>-7.4957629999999993</v>
      </c>
      <c r="O104" s="105"/>
      <c r="P104" s="106">
        <f>SUM(P105:P109)</f>
        <v>0</v>
      </c>
      <c r="Q104" s="105"/>
      <c r="R104" s="107">
        <f>SUM(R105:R109)</f>
        <v>0</v>
      </c>
      <c r="AP104" s="102" t="s">
        <v>75</v>
      </c>
      <c r="AR104" s="108" t="s">
        <v>66</v>
      </c>
      <c r="AS104" s="108" t="s">
        <v>75</v>
      </c>
      <c r="AW104" s="102" t="s">
        <v>122</v>
      </c>
      <c r="BI104" s="109" t="e">
        <f>SUM(BI105:BI109)</f>
        <v>#REF!</v>
      </c>
    </row>
    <row r="105" spans="2:63" s="1" customFormat="1" ht="16.5" customHeight="1">
      <c r="B105" s="111"/>
      <c r="C105" s="112" t="s">
        <v>154</v>
      </c>
      <c r="D105" s="112" t="s">
        <v>125</v>
      </c>
      <c r="E105" s="113" t="s">
        <v>155</v>
      </c>
      <c r="F105" s="114" t="s">
        <v>156</v>
      </c>
      <c r="G105" s="115" t="s">
        <v>157</v>
      </c>
      <c r="H105" s="116">
        <v>-2.8929999999999998</v>
      </c>
      <c r="I105" s="114" t="s">
        <v>148</v>
      </c>
      <c r="J105" s="26"/>
      <c r="K105" s="44" t="s">
        <v>1</v>
      </c>
      <c r="L105" s="117" t="s">
        <v>38</v>
      </c>
      <c r="M105" s="118">
        <v>2.46</v>
      </c>
      <c r="N105" s="118">
        <f>M105*H105</f>
        <v>-7.1167799999999994</v>
      </c>
      <c r="O105" s="118">
        <v>0</v>
      </c>
      <c r="P105" s="118">
        <f>O105*H105</f>
        <v>0</v>
      </c>
      <c r="Q105" s="118">
        <v>0</v>
      </c>
      <c r="R105" s="119">
        <f>Q105*H105</f>
        <v>0</v>
      </c>
      <c r="AP105" s="16" t="s">
        <v>130</v>
      </c>
      <c r="AR105" s="16" t="s">
        <v>125</v>
      </c>
      <c r="AS105" s="16" t="s">
        <v>77</v>
      </c>
      <c r="AW105" s="16" t="s">
        <v>122</v>
      </c>
      <c r="BC105" s="120" t="e">
        <f>IF(L105="základní",#REF!,0)</f>
        <v>#REF!</v>
      </c>
      <c r="BD105" s="120">
        <f>IF(L105="snížená",#REF!,0)</f>
        <v>0</v>
      </c>
      <c r="BE105" s="120">
        <f>IF(L105="zákl. přenesená",#REF!,0)</f>
        <v>0</v>
      </c>
      <c r="BF105" s="120">
        <f>IF(L105="sníž. přenesená",#REF!,0)</f>
        <v>0</v>
      </c>
      <c r="BG105" s="120">
        <f>IF(L105="nulová",#REF!,0)</f>
        <v>0</v>
      </c>
      <c r="BH105" s="16" t="s">
        <v>75</v>
      </c>
      <c r="BI105" s="120" t="e">
        <f>ROUND(#REF!*H105,2)</f>
        <v>#REF!</v>
      </c>
      <c r="BJ105" s="16" t="s">
        <v>130</v>
      </c>
      <c r="BK105" s="16" t="s">
        <v>158</v>
      </c>
    </row>
    <row r="106" spans="2:63" s="1" customFormat="1" ht="16.5" customHeight="1">
      <c r="B106" s="111"/>
      <c r="C106" s="112" t="s">
        <v>159</v>
      </c>
      <c r="D106" s="112" t="s">
        <v>125</v>
      </c>
      <c r="E106" s="113" t="s">
        <v>160</v>
      </c>
      <c r="F106" s="114" t="s">
        <v>161</v>
      </c>
      <c r="G106" s="115" t="s">
        <v>157</v>
      </c>
      <c r="H106" s="116">
        <v>-2.8929999999999998</v>
      </c>
      <c r="I106" s="114" t="s">
        <v>148</v>
      </c>
      <c r="J106" s="26"/>
      <c r="K106" s="44" t="s">
        <v>1</v>
      </c>
      <c r="L106" s="117" t="s">
        <v>38</v>
      </c>
      <c r="M106" s="118">
        <v>0.125</v>
      </c>
      <c r="N106" s="118">
        <f>M106*H106</f>
        <v>-0.36162499999999997</v>
      </c>
      <c r="O106" s="118">
        <v>0</v>
      </c>
      <c r="P106" s="118">
        <f>O106*H106</f>
        <v>0</v>
      </c>
      <c r="Q106" s="118">
        <v>0</v>
      </c>
      <c r="R106" s="119">
        <f>Q106*H106</f>
        <v>0</v>
      </c>
      <c r="AP106" s="16" t="s">
        <v>130</v>
      </c>
      <c r="AR106" s="16" t="s">
        <v>125</v>
      </c>
      <c r="AS106" s="16" t="s">
        <v>77</v>
      </c>
      <c r="AW106" s="16" t="s">
        <v>122</v>
      </c>
      <c r="BC106" s="120" t="e">
        <f>IF(L106="základní",#REF!,0)</f>
        <v>#REF!</v>
      </c>
      <c r="BD106" s="120">
        <f>IF(L106="snížená",#REF!,0)</f>
        <v>0</v>
      </c>
      <c r="BE106" s="120">
        <f>IF(L106="zákl. přenesená",#REF!,0)</f>
        <v>0</v>
      </c>
      <c r="BF106" s="120">
        <f>IF(L106="sníž. přenesená",#REF!,0)</f>
        <v>0</v>
      </c>
      <c r="BG106" s="120">
        <f>IF(L106="nulová",#REF!,0)</f>
        <v>0</v>
      </c>
      <c r="BH106" s="16" t="s">
        <v>75</v>
      </c>
      <c r="BI106" s="120" t="e">
        <f>ROUND(#REF!*H106,2)</f>
        <v>#REF!</v>
      </c>
      <c r="BJ106" s="16" t="s">
        <v>130</v>
      </c>
      <c r="BK106" s="16" t="s">
        <v>162</v>
      </c>
    </row>
    <row r="107" spans="2:63" s="1" customFormat="1" ht="16.5" customHeight="1">
      <c r="B107" s="111"/>
      <c r="C107" s="112" t="s">
        <v>163</v>
      </c>
      <c r="D107" s="112" t="s">
        <v>125</v>
      </c>
      <c r="E107" s="113" t="s">
        <v>164</v>
      </c>
      <c r="F107" s="114" t="s">
        <v>165</v>
      </c>
      <c r="G107" s="115" t="s">
        <v>157</v>
      </c>
      <c r="H107" s="116">
        <v>-2.8929999999999998</v>
      </c>
      <c r="I107" s="114" t="s">
        <v>1</v>
      </c>
      <c r="J107" s="26"/>
      <c r="K107" s="44" t="s">
        <v>1</v>
      </c>
      <c r="L107" s="117" t="s">
        <v>38</v>
      </c>
      <c r="M107" s="118">
        <v>6.0000000000000001E-3</v>
      </c>
      <c r="N107" s="118">
        <f>M107*H107</f>
        <v>-1.7357999999999998E-2</v>
      </c>
      <c r="O107" s="118">
        <v>0</v>
      </c>
      <c r="P107" s="118">
        <f>O107*H107</f>
        <v>0</v>
      </c>
      <c r="Q107" s="118">
        <v>0</v>
      </c>
      <c r="R107" s="119">
        <f>Q107*H107</f>
        <v>0</v>
      </c>
      <c r="AP107" s="16" t="s">
        <v>130</v>
      </c>
      <c r="AR107" s="16" t="s">
        <v>125</v>
      </c>
      <c r="AS107" s="16" t="s">
        <v>77</v>
      </c>
      <c r="AW107" s="16" t="s">
        <v>122</v>
      </c>
      <c r="BC107" s="120" t="e">
        <f>IF(L107="základní",#REF!,0)</f>
        <v>#REF!</v>
      </c>
      <c r="BD107" s="120">
        <f>IF(L107="snížená",#REF!,0)</f>
        <v>0</v>
      </c>
      <c r="BE107" s="120">
        <f>IF(L107="zákl. přenesená",#REF!,0)</f>
        <v>0</v>
      </c>
      <c r="BF107" s="120">
        <f>IF(L107="sníž. přenesená",#REF!,0)</f>
        <v>0</v>
      </c>
      <c r="BG107" s="120">
        <f>IF(L107="nulová",#REF!,0)</f>
        <v>0</v>
      </c>
      <c r="BH107" s="16" t="s">
        <v>75</v>
      </c>
      <c r="BI107" s="120" t="e">
        <f>ROUND(#REF!*H107,2)</f>
        <v>#REF!</v>
      </c>
      <c r="BJ107" s="16" t="s">
        <v>130</v>
      </c>
      <c r="BK107" s="16" t="s">
        <v>166</v>
      </c>
    </row>
    <row r="108" spans="2:63" s="1" customFormat="1" ht="16.5" customHeight="1">
      <c r="B108" s="111"/>
      <c r="C108" s="112" t="s">
        <v>167</v>
      </c>
      <c r="D108" s="112" t="s">
        <v>125</v>
      </c>
      <c r="E108" s="113" t="s">
        <v>168</v>
      </c>
      <c r="F108" s="114" t="s">
        <v>169</v>
      </c>
      <c r="G108" s="115" t="s">
        <v>157</v>
      </c>
      <c r="H108" s="116">
        <v>-2.8929999999999998</v>
      </c>
      <c r="I108" s="114" t="s">
        <v>148</v>
      </c>
      <c r="J108" s="26"/>
      <c r="K108" s="44" t="s">
        <v>1</v>
      </c>
      <c r="L108" s="117" t="s">
        <v>38</v>
      </c>
      <c r="M108" s="118">
        <v>0</v>
      </c>
      <c r="N108" s="118">
        <f>M108*H108</f>
        <v>0</v>
      </c>
      <c r="O108" s="118">
        <v>0</v>
      </c>
      <c r="P108" s="118">
        <f>O108*H108</f>
        <v>0</v>
      </c>
      <c r="Q108" s="118">
        <v>0</v>
      </c>
      <c r="R108" s="119">
        <f>Q108*H108</f>
        <v>0</v>
      </c>
      <c r="AP108" s="16" t="s">
        <v>130</v>
      </c>
      <c r="AR108" s="16" t="s">
        <v>125</v>
      </c>
      <c r="AS108" s="16" t="s">
        <v>77</v>
      </c>
      <c r="AW108" s="16" t="s">
        <v>122</v>
      </c>
      <c r="BC108" s="120" t="e">
        <f>IF(L108="základní",#REF!,0)</f>
        <v>#REF!</v>
      </c>
      <c r="BD108" s="120">
        <f>IF(L108="snížená",#REF!,0)</f>
        <v>0</v>
      </c>
      <c r="BE108" s="120">
        <f>IF(L108="zákl. přenesená",#REF!,0)</f>
        <v>0</v>
      </c>
      <c r="BF108" s="120">
        <f>IF(L108="sníž. přenesená",#REF!,0)</f>
        <v>0</v>
      </c>
      <c r="BG108" s="120">
        <f>IF(L108="nulová",#REF!,0)</f>
        <v>0</v>
      </c>
      <c r="BH108" s="16" t="s">
        <v>75</v>
      </c>
      <c r="BI108" s="120" t="e">
        <f>ROUND(#REF!*H108,2)</f>
        <v>#REF!</v>
      </c>
      <c r="BJ108" s="16" t="s">
        <v>130</v>
      </c>
      <c r="BK108" s="16" t="s">
        <v>170</v>
      </c>
    </row>
    <row r="109" spans="2:63" s="12" customFormat="1">
      <c r="B109" s="128"/>
      <c r="D109" s="122" t="s">
        <v>132</v>
      </c>
      <c r="E109" s="129" t="s">
        <v>1</v>
      </c>
      <c r="F109" s="130" t="s">
        <v>171</v>
      </c>
      <c r="H109" s="131">
        <v>-2.8929999999999998</v>
      </c>
      <c r="J109" s="128"/>
      <c r="K109" s="132"/>
      <c r="L109" s="133"/>
      <c r="M109" s="133"/>
      <c r="N109" s="133"/>
      <c r="O109" s="133"/>
      <c r="P109" s="133"/>
      <c r="Q109" s="133"/>
      <c r="R109" s="134"/>
      <c r="AR109" s="129" t="s">
        <v>132</v>
      </c>
      <c r="AS109" s="129" t="s">
        <v>77</v>
      </c>
      <c r="AT109" s="12" t="s">
        <v>77</v>
      </c>
      <c r="AU109" s="12" t="s">
        <v>29</v>
      </c>
      <c r="AV109" s="12" t="s">
        <v>75</v>
      </c>
      <c r="AW109" s="129" t="s">
        <v>122</v>
      </c>
    </row>
    <row r="110" spans="2:63" s="10" customFormat="1" ht="22.9" customHeight="1">
      <c r="B110" s="101"/>
      <c r="D110" s="102" t="s">
        <v>66</v>
      </c>
      <c r="E110" s="110" t="s">
        <v>172</v>
      </c>
      <c r="F110" s="110" t="s">
        <v>173</v>
      </c>
      <c r="J110" s="101"/>
      <c r="K110" s="104"/>
      <c r="L110" s="105"/>
      <c r="M110" s="105"/>
      <c r="N110" s="106">
        <f>N111</f>
        <v>-0.40540799999999999</v>
      </c>
      <c r="O110" s="105"/>
      <c r="P110" s="106">
        <f>P111</f>
        <v>0</v>
      </c>
      <c r="Q110" s="105"/>
      <c r="R110" s="107">
        <f>R111</f>
        <v>0</v>
      </c>
      <c r="AP110" s="102" t="s">
        <v>75</v>
      </c>
      <c r="AR110" s="108" t="s">
        <v>66</v>
      </c>
      <c r="AS110" s="108" t="s">
        <v>75</v>
      </c>
      <c r="AW110" s="102" t="s">
        <v>122</v>
      </c>
      <c r="BI110" s="109" t="e">
        <f>BI111</f>
        <v>#REF!</v>
      </c>
    </row>
    <row r="111" spans="2:63" s="1" customFormat="1" ht="16.5" customHeight="1">
      <c r="B111" s="111"/>
      <c r="C111" s="112" t="s">
        <v>144</v>
      </c>
      <c r="D111" s="112" t="s">
        <v>125</v>
      </c>
      <c r="E111" s="113" t="s">
        <v>174</v>
      </c>
      <c r="F111" s="114" t="s">
        <v>175</v>
      </c>
      <c r="G111" s="115" t="s">
        <v>157</v>
      </c>
      <c r="H111" s="116">
        <v>-1.236</v>
      </c>
      <c r="I111" s="114" t="s">
        <v>129</v>
      </c>
      <c r="J111" s="26"/>
      <c r="K111" s="44" t="s">
        <v>1</v>
      </c>
      <c r="L111" s="117" t="s">
        <v>38</v>
      </c>
      <c r="M111" s="118">
        <v>0.32800000000000001</v>
      </c>
      <c r="N111" s="118">
        <f>M111*H111</f>
        <v>-0.40540799999999999</v>
      </c>
      <c r="O111" s="118">
        <v>0</v>
      </c>
      <c r="P111" s="118">
        <f>O111*H111</f>
        <v>0</v>
      </c>
      <c r="Q111" s="118">
        <v>0</v>
      </c>
      <c r="R111" s="119">
        <f>Q111*H111</f>
        <v>0</v>
      </c>
      <c r="AP111" s="16" t="s">
        <v>130</v>
      </c>
      <c r="AR111" s="16" t="s">
        <v>125</v>
      </c>
      <c r="AS111" s="16" t="s">
        <v>77</v>
      </c>
      <c r="AW111" s="16" t="s">
        <v>122</v>
      </c>
      <c r="BC111" s="120" t="e">
        <f>IF(L111="základní",#REF!,0)</f>
        <v>#REF!</v>
      </c>
      <c r="BD111" s="120">
        <f>IF(L111="snížená",#REF!,0)</f>
        <v>0</v>
      </c>
      <c r="BE111" s="120">
        <f>IF(L111="zákl. přenesená",#REF!,0)</f>
        <v>0</v>
      </c>
      <c r="BF111" s="120">
        <f>IF(L111="sníž. přenesená",#REF!,0)</f>
        <v>0</v>
      </c>
      <c r="BG111" s="120">
        <f>IF(L111="nulová",#REF!,0)</f>
        <v>0</v>
      </c>
      <c r="BH111" s="16" t="s">
        <v>75</v>
      </c>
      <c r="BI111" s="120" t="e">
        <f>ROUND(#REF!*H111,2)</f>
        <v>#REF!</v>
      </c>
      <c r="BJ111" s="16" t="s">
        <v>130</v>
      </c>
      <c r="BK111" s="16" t="s">
        <v>176</v>
      </c>
    </row>
    <row r="112" spans="2:63" s="10" customFormat="1" ht="25.9" customHeight="1">
      <c r="B112" s="101"/>
      <c r="D112" s="102" t="s">
        <v>66</v>
      </c>
      <c r="E112" s="103" t="s">
        <v>177</v>
      </c>
      <c r="F112" s="103" t="s">
        <v>178</v>
      </c>
      <c r="J112" s="101"/>
      <c r="K112" s="104"/>
      <c r="L112" s="105"/>
      <c r="M112" s="105"/>
      <c r="N112" s="106">
        <f>N113+N118+N125</f>
        <v>-12.239503000000001</v>
      </c>
      <c r="O112" s="105"/>
      <c r="P112" s="106">
        <f>P113+P118+P125</f>
        <v>-0.23640260000000002</v>
      </c>
      <c r="Q112" s="105"/>
      <c r="R112" s="107">
        <f>R113+R118+R125</f>
        <v>0</v>
      </c>
      <c r="AP112" s="102" t="s">
        <v>77</v>
      </c>
      <c r="AR112" s="108" t="s">
        <v>66</v>
      </c>
      <c r="AS112" s="108" t="s">
        <v>67</v>
      </c>
      <c r="AW112" s="102" t="s">
        <v>122</v>
      </c>
      <c r="BI112" s="109" t="e">
        <f>BI113+BI118+BI125</f>
        <v>#REF!</v>
      </c>
    </row>
    <row r="113" spans="2:63" s="10" customFormat="1" ht="22.9" customHeight="1">
      <c r="B113" s="101"/>
      <c r="D113" s="102" t="s">
        <v>66</v>
      </c>
      <c r="E113" s="110" t="s">
        <v>179</v>
      </c>
      <c r="F113" s="110" t="s">
        <v>180</v>
      </c>
      <c r="J113" s="101"/>
      <c r="K113" s="104"/>
      <c r="L113" s="105"/>
      <c r="M113" s="105"/>
      <c r="N113" s="106">
        <f>SUM(N114:N117)</f>
        <v>-7.8705600000000011</v>
      </c>
      <c r="O113" s="105"/>
      <c r="P113" s="106">
        <f>SUM(P114:P117)</f>
        <v>-0.14117400000000002</v>
      </c>
      <c r="Q113" s="105"/>
      <c r="R113" s="107">
        <f>SUM(R114:R117)</f>
        <v>0</v>
      </c>
      <c r="AP113" s="102" t="s">
        <v>77</v>
      </c>
      <c r="AR113" s="108" t="s">
        <v>66</v>
      </c>
      <c r="AS113" s="108" t="s">
        <v>75</v>
      </c>
      <c r="AW113" s="102" t="s">
        <v>122</v>
      </c>
      <c r="BI113" s="109" t="e">
        <f>SUM(BI114:BI117)</f>
        <v>#REF!</v>
      </c>
    </row>
    <row r="114" spans="2:63" s="1" customFormat="1" ht="16.5" customHeight="1">
      <c r="B114" s="111"/>
      <c r="C114" s="112" t="s">
        <v>181</v>
      </c>
      <c r="D114" s="112" t="s">
        <v>125</v>
      </c>
      <c r="E114" s="113" t="s">
        <v>182</v>
      </c>
      <c r="F114" s="114" t="s">
        <v>183</v>
      </c>
      <c r="G114" s="115" t="s">
        <v>137</v>
      </c>
      <c r="H114" s="116">
        <v>-9.3000000000000007</v>
      </c>
      <c r="I114" s="114" t="s">
        <v>129</v>
      </c>
      <c r="J114" s="26"/>
      <c r="K114" s="44" t="s">
        <v>1</v>
      </c>
      <c r="L114" s="117" t="s">
        <v>38</v>
      </c>
      <c r="M114" s="118">
        <v>0.80900000000000005</v>
      </c>
      <c r="N114" s="118">
        <f>M114*H114</f>
        <v>-7.5237000000000007</v>
      </c>
      <c r="O114" s="118">
        <v>1.5180000000000001E-2</v>
      </c>
      <c r="P114" s="118">
        <f>O114*H114</f>
        <v>-0.14117400000000002</v>
      </c>
      <c r="Q114" s="118">
        <v>0</v>
      </c>
      <c r="R114" s="119">
        <f>Q114*H114</f>
        <v>0</v>
      </c>
      <c r="AP114" s="16" t="s">
        <v>184</v>
      </c>
      <c r="AR114" s="16" t="s">
        <v>125</v>
      </c>
      <c r="AS114" s="16" t="s">
        <v>77</v>
      </c>
      <c r="AW114" s="16" t="s">
        <v>122</v>
      </c>
      <c r="BC114" s="120" t="e">
        <f>IF(L114="základní",#REF!,0)</f>
        <v>#REF!</v>
      </c>
      <c r="BD114" s="120">
        <f>IF(L114="snížená",#REF!,0)</f>
        <v>0</v>
      </c>
      <c r="BE114" s="120">
        <f>IF(L114="zákl. přenesená",#REF!,0)</f>
        <v>0</v>
      </c>
      <c r="BF114" s="120">
        <f>IF(L114="sníž. přenesená",#REF!,0)</f>
        <v>0</v>
      </c>
      <c r="BG114" s="120">
        <f>IF(L114="nulová",#REF!,0)</f>
        <v>0</v>
      </c>
      <c r="BH114" s="16" t="s">
        <v>75</v>
      </c>
      <c r="BI114" s="120" t="e">
        <f>ROUND(#REF!*H114,2)</f>
        <v>#REF!</v>
      </c>
      <c r="BJ114" s="16" t="s">
        <v>184</v>
      </c>
      <c r="BK114" s="16" t="s">
        <v>185</v>
      </c>
    </row>
    <row r="115" spans="2:63" s="11" customFormat="1">
      <c r="B115" s="121"/>
      <c r="D115" s="122" t="s">
        <v>132</v>
      </c>
      <c r="E115" s="123" t="s">
        <v>1</v>
      </c>
      <c r="F115" s="124" t="s">
        <v>133</v>
      </c>
      <c r="H115" s="123" t="s">
        <v>1</v>
      </c>
      <c r="J115" s="121"/>
      <c r="K115" s="125"/>
      <c r="L115" s="126"/>
      <c r="M115" s="126"/>
      <c r="N115" s="126"/>
      <c r="O115" s="126"/>
      <c r="P115" s="126"/>
      <c r="Q115" s="126"/>
      <c r="R115" s="127"/>
      <c r="AR115" s="123" t="s">
        <v>132</v>
      </c>
      <c r="AS115" s="123" t="s">
        <v>77</v>
      </c>
      <c r="AT115" s="11" t="s">
        <v>75</v>
      </c>
      <c r="AU115" s="11" t="s">
        <v>29</v>
      </c>
      <c r="AV115" s="11" t="s">
        <v>67</v>
      </c>
      <c r="AW115" s="123" t="s">
        <v>122</v>
      </c>
    </row>
    <row r="116" spans="2:63" s="12" customFormat="1">
      <c r="B116" s="128"/>
      <c r="D116" s="122" t="s">
        <v>132</v>
      </c>
      <c r="E116" s="129" t="s">
        <v>1</v>
      </c>
      <c r="F116" s="130" t="s">
        <v>186</v>
      </c>
      <c r="H116" s="131">
        <v>-9.3000000000000007</v>
      </c>
      <c r="J116" s="128"/>
      <c r="K116" s="132"/>
      <c r="L116" s="133"/>
      <c r="M116" s="133"/>
      <c r="N116" s="133"/>
      <c r="O116" s="133"/>
      <c r="P116" s="133"/>
      <c r="Q116" s="133"/>
      <c r="R116" s="134"/>
      <c r="AR116" s="129" t="s">
        <v>132</v>
      </c>
      <c r="AS116" s="129" t="s">
        <v>77</v>
      </c>
      <c r="AT116" s="12" t="s">
        <v>77</v>
      </c>
      <c r="AU116" s="12" t="s">
        <v>29</v>
      </c>
      <c r="AV116" s="12" t="s">
        <v>75</v>
      </c>
      <c r="AW116" s="129" t="s">
        <v>122</v>
      </c>
    </row>
    <row r="117" spans="2:63" s="1" customFormat="1" ht="16.5" customHeight="1">
      <c r="B117" s="111"/>
      <c r="C117" s="112" t="s">
        <v>187</v>
      </c>
      <c r="D117" s="112" t="s">
        <v>125</v>
      </c>
      <c r="E117" s="113" t="s">
        <v>188</v>
      </c>
      <c r="F117" s="114" t="s">
        <v>189</v>
      </c>
      <c r="G117" s="115" t="s">
        <v>157</v>
      </c>
      <c r="H117" s="116">
        <v>-0.14099999999999999</v>
      </c>
      <c r="I117" s="114" t="s">
        <v>129</v>
      </c>
      <c r="J117" s="26"/>
      <c r="K117" s="44" t="s">
        <v>1</v>
      </c>
      <c r="L117" s="117" t="s">
        <v>38</v>
      </c>
      <c r="M117" s="118">
        <v>2.46</v>
      </c>
      <c r="N117" s="118">
        <f>M117*H117</f>
        <v>-0.34685999999999995</v>
      </c>
      <c r="O117" s="118">
        <v>0</v>
      </c>
      <c r="P117" s="118">
        <f>O117*H117</f>
        <v>0</v>
      </c>
      <c r="Q117" s="118">
        <v>0</v>
      </c>
      <c r="R117" s="119">
        <f>Q117*H117</f>
        <v>0</v>
      </c>
      <c r="AP117" s="16" t="s">
        <v>184</v>
      </c>
      <c r="AR117" s="16" t="s">
        <v>125</v>
      </c>
      <c r="AS117" s="16" t="s">
        <v>77</v>
      </c>
      <c r="AW117" s="16" t="s">
        <v>122</v>
      </c>
      <c r="BC117" s="120" t="e">
        <f>IF(L117="základní",#REF!,0)</f>
        <v>#REF!</v>
      </c>
      <c r="BD117" s="120">
        <f>IF(L117="snížená",#REF!,0)</f>
        <v>0</v>
      </c>
      <c r="BE117" s="120">
        <f>IF(L117="zákl. přenesená",#REF!,0)</f>
        <v>0</v>
      </c>
      <c r="BF117" s="120">
        <f>IF(L117="sníž. přenesená",#REF!,0)</f>
        <v>0</v>
      </c>
      <c r="BG117" s="120">
        <f>IF(L117="nulová",#REF!,0)</f>
        <v>0</v>
      </c>
      <c r="BH117" s="16" t="s">
        <v>75</v>
      </c>
      <c r="BI117" s="120" t="e">
        <f>ROUND(#REF!*H117,2)</f>
        <v>#REF!</v>
      </c>
      <c r="BJ117" s="16" t="s">
        <v>184</v>
      </c>
      <c r="BK117" s="16" t="s">
        <v>190</v>
      </c>
    </row>
    <row r="118" spans="2:63" s="10" customFormat="1" ht="22.9" customHeight="1">
      <c r="B118" s="101"/>
      <c r="D118" s="102" t="s">
        <v>66</v>
      </c>
      <c r="E118" s="110" t="s">
        <v>191</v>
      </c>
      <c r="F118" s="110" t="s">
        <v>192</v>
      </c>
      <c r="J118" s="101"/>
      <c r="K118" s="104"/>
      <c r="L118" s="105"/>
      <c r="M118" s="105"/>
      <c r="N118" s="106">
        <f>SUM(N119:N124)</f>
        <v>0</v>
      </c>
      <c r="O118" s="105"/>
      <c r="P118" s="106">
        <f>SUM(P119:P124)</f>
        <v>0</v>
      </c>
      <c r="Q118" s="105"/>
      <c r="R118" s="107">
        <f>SUM(R119:R124)</f>
        <v>0</v>
      </c>
      <c r="AP118" s="102" t="s">
        <v>77</v>
      </c>
      <c r="AR118" s="108" t="s">
        <v>66</v>
      </c>
      <c r="AS118" s="108" t="s">
        <v>75</v>
      </c>
      <c r="AW118" s="102" t="s">
        <v>122</v>
      </c>
      <c r="BI118" s="109" t="e">
        <f>SUM(BI119:BI124)</f>
        <v>#REF!</v>
      </c>
    </row>
    <row r="119" spans="2:63" s="1" customFormat="1" ht="22.5" customHeight="1">
      <c r="B119" s="111"/>
      <c r="C119" s="112" t="s">
        <v>193</v>
      </c>
      <c r="D119" s="112" t="s">
        <v>125</v>
      </c>
      <c r="E119" s="113" t="s">
        <v>194</v>
      </c>
      <c r="F119" s="114" t="s">
        <v>195</v>
      </c>
      <c r="G119" s="115" t="s">
        <v>196</v>
      </c>
      <c r="H119" s="116">
        <v>-1</v>
      </c>
      <c r="I119" s="114" t="s">
        <v>1</v>
      </c>
      <c r="J119" s="26"/>
      <c r="K119" s="44" t="s">
        <v>1</v>
      </c>
      <c r="L119" s="117" t="s">
        <v>38</v>
      </c>
      <c r="M119" s="118">
        <v>0</v>
      </c>
      <c r="N119" s="118">
        <f>M119*H119</f>
        <v>0</v>
      </c>
      <c r="O119" s="118">
        <v>0</v>
      </c>
      <c r="P119" s="118">
        <f>O119*H119</f>
        <v>0</v>
      </c>
      <c r="Q119" s="118">
        <v>0</v>
      </c>
      <c r="R119" s="119">
        <f>Q119*H119</f>
        <v>0</v>
      </c>
      <c r="AP119" s="16" t="s">
        <v>184</v>
      </c>
      <c r="AR119" s="16" t="s">
        <v>125</v>
      </c>
      <c r="AS119" s="16" t="s">
        <v>77</v>
      </c>
      <c r="AW119" s="16" t="s">
        <v>122</v>
      </c>
      <c r="BC119" s="120" t="e">
        <f>IF(L119="základní",#REF!,0)</f>
        <v>#REF!</v>
      </c>
      <c r="BD119" s="120">
        <f>IF(L119="snížená",#REF!,0)</f>
        <v>0</v>
      </c>
      <c r="BE119" s="120">
        <f>IF(L119="zákl. přenesená",#REF!,0)</f>
        <v>0</v>
      </c>
      <c r="BF119" s="120">
        <f>IF(L119="sníž. přenesená",#REF!,0)</f>
        <v>0</v>
      </c>
      <c r="BG119" s="120">
        <f>IF(L119="nulová",#REF!,0)</f>
        <v>0</v>
      </c>
      <c r="BH119" s="16" t="s">
        <v>75</v>
      </c>
      <c r="BI119" s="120" t="e">
        <f>ROUND(#REF!*H119,2)</f>
        <v>#REF!</v>
      </c>
      <c r="BJ119" s="16" t="s">
        <v>184</v>
      </c>
      <c r="BK119" s="16" t="s">
        <v>197</v>
      </c>
    </row>
    <row r="120" spans="2:63" s="12" customFormat="1">
      <c r="B120" s="128"/>
      <c r="D120" s="122" t="s">
        <v>132</v>
      </c>
      <c r="E120" s="129" t="s">
        <v>1</v>
      </c>
      <c r="F120" s="130" t="s">
        <v>98</v>
      </c>
      <c r="H120" s="131">
        <v>-1</v>
      </c>
      <c r="J120" s="128"/>
      <c r="K120" s="132"/>
      <c r="L120" s="133"/>
      <c r="M120" s="133"/>
      <c r="N120" s="133"/>
      <c r="O120" s="133"/>
      <c r="P120" s="133"/>
      <c r="Q120" s="133"/>
      <c r="R120" s="134"/>
      <c r="AR120" s="129" t="s">
        <v>132</v>
      </c>
      <c r="AS120" s="129" t="s">
        <v>77</v>
      </c>
      <c r="AT120" s="12" t="s">
        <v>77</v>
      </c>
      <c r="AU120" s="12" t="s">
        <v>29</v>
      </c>
      <c r="AV120" s="12" t="s">
        <v>75</v>
      </c>
      <c r="AW120" s="129" t="s">
        <v>122</v>
      </c>
    </row>
    <row r="121" spans="2:63" s="1" customFormat="1" ht="16.5" customHeight="1">
      <c r="B121" s="111"/>
      <c r="C121" s="112" t="s">
        <v>198</v>
      </c>
      <c r="D121" s="112" t="s">
        <v>125</v>
      </c>
      <c r="E121" s="113" t="s">
        <v>199</v>
      </c>
      <c r="F121" s="114" t="s">
        <v>200</v>
      </c>
      <c r="G121" s="115" t="s">
        <v>196</v>
      </c>
      <c r="H121" s="116">
        <v>-1</v>
      </c>
      <c r="I121" s="114" t="s">
        <v>1</v>
      </c>
      <c r="J121" s="26"/>
      <c r="K121" s="44" t="s">
        <v>1</v>
      </c>
      <c r="L121" s="117" t="s">
        <v>38</v>
      </c>
      <c r="M121" s="118">
        <v>0</v>
      </c>
      <c r="N121" s="118">
        <f>M121*H121</f>
        <v>0</v>
      </c>
      <c r="O121" s="118">
        <v>0</v>
      </c>
      <c r="P121" s="118">
        <f>O121*H121</f>
        <v>0</v>
      </c>
      <c r="Q121" s="118">
        <v>0</v>
      </c>
      <c r="R121" s="119">
        <f>Q121*H121</f>
        <v>0</v>
      </c>
      <c r="AP121" s="16" t="s">
        <v>184</v>
      </c>
      <c r="AR121" s="16" t="s">
        <v>125</v>
      </c>
      <c r="AS121" s="16" t="s">
        <v>77</v>
      </c>
      <c r="AW121" s="16" t="s">
        <v>122</v>
      </c>
      <c r="BC121" s="120" t="e">
        <f>IF(L121="základní",#REF!,0)</f>
        <v>#REF!</v>
      </c>
      <c r="BD121" s="120">
        <f>IF(L121="snížená",#REF!,0)</f>
        <v>0</v>
      </c>
      <c r="BE121" s="120">
        <f>IF(L121="zákl. přenesená",#REF!,0)</f>
        <v>0</v>
      </c>
      <c r="BF121" s="120">
        <f>IF(L121="sníž. přenesená",#REF!,0)</f>
        <v>0</v>
      </c>
      <c r="BG121" s="120">
        <f>IF(L121="nulová",#REF!,0)</f>
        <v>0</v>
      </c>
      <c r="BH121" s="16" t="s">
        <v>75</v>
      </c>
      <c r="BI121" s="120" t="e">
        <f>ROUND(#REF!*H121,2)</f>
        <v>#REF!</v>
      </c>
      <c r="BJ121" s="16" t="s">
        <v>184</v>
      </c>
      <c r="BK121" s="16" t="s">
        <v>201</v>
      </c>
    </row>
    <row r="122" spans="2:63" s="12" customFormat="1">
      <c r="B122" s="128"/>
      <c r="D122" s="122" t="s">
        <v>132</v>
      </c>
      <c r="E122" s="129" t="s">
        <v>1</v>
      </c>
      <c r="F122" s="130" t="s">
        <v>98</v>
      </c>
      <c r="H122" s="131">
        <v>-1</v>
      </c>
      <c r="J122" s="128"/>
      <c r="K122" s="132"/>
      <c r="L122" s="133"/>
      <c r="M122" s="133"/>
      <c r="N122" s="133"/>
      <c r="O122" s="133"/>
      <c r="P122" s="133"/>
      <c r="Q122" s="133"/>
      <c r="R122" s="134"/>
      <c r="AR122" s="129" t="s">
        <v>132</v>
      </c>
      <c r="AS122" s="129" t="s">
        <v>77</v>
      </c>
      <c r="AT122" s="12" t="s">
        <v>77</v>
      </c>
      <c r="AU122" s="12" t="s">
        <v>29</v>
      </c>
      <c r="AV122" s="12" t="s">
        <v>75</v>
      </c>
      <c r="AW122" s="129" t="s">
        <v>122</v>
      </c>
    </row>
    <row r="123" spans="2:63" s="1" customFormat="1" ht="16.5" customHeight="1">
      <c r="B123" s="111"/>
      <c r="C123" s="112" t="s">
        <v>202</v>
      </c>
      <c r="D123" s="112" t="s">
        <v>125</v>
      </c>
      <c r="E123" s="113" t="s">
        <v>203</v>
      </c>
      <c r="F123" s="114" t="s">
        <v>204</v>
      </c>
      <c r="G123" s="115" t="s">
        <v>196</v>
      </c>
      <c r="H123" s="116">
        <v>-1</v>
      </c>
      <c r="I123" s="114" t="s">
        <v>1</v>
      </c>
      <c r="J123" s="26"/>
      <c r="K123" s="44" t="s">
        <v>1</v>
      </c>
      <c r="L123" s="117" t="s">
        <v>38</v>
      </c>
      <c r="M123" s="118">
        <v>0</v>
      </c>
      <c r="N123" s="118">
        <f>M123*H123</f>
        <v>0</v>
      </c>
      <c r="O123" s="118">
        <v>0</v>
      </c>
      <c r="P123" s="118">
        <f>O123*H123</f>
        <v>0</v>
      </c>
      <c r="Q123" s="118">
        <v>0</v>
      </c>
      <c r="R123" s="119">
        <f>Q123*H123</f>
        <v>0</v>
      </c>
      <c r="AP123" s="16" t="s">
        <v>184</v>
      </c>
      <c r="AR123" s="16" t="s">
        <v>125</v>
      </c>
      <c r="AS123" s="16" t="s">
        <v>77</v>
      </c>
      <c r="AW123" s="16" t="s">
        <v>122</v>
      </c>
      <c r="BC123" s="120" t="e">
        <f>IF(L123="základní",#REF!,0)</f>
        <v>#REF!</v>
      </c>
      <c r="BD123" s="120">
        <f>IF(L123="snížená",#REF!,0)</f>
        <v>0</v>
      </c>
      <c r="BE123" s="120">
        <f>IF(L123="zákl. přenesená",#REF!,0)</f>
        <v>0</v>
      </c>
      <c r="BF123" s="120">
        <f>IF(L123="sníž. přenesená",#REF!,0)</f>
        <v>0</v>
      </c>
      <c r="BG123" s="120">
        <f>IF(L123="nulová",#REF!,0)</f>
        <v>0</v>
      </c>
      <c r="BH123" s="16" t="s">
        <v>75</v>
      </c>
      <c r="BI123" s="120" t="e">
        <f>ROUND(#REF!*H123,2)</f>
        <v>#REF!</v>
      </c>
      <c r="BJ123" s="16" t="s">
        <v>184</v>
      </c>
      <c r="BK123" s="16" t="s">
        <v>205</v>
      </c>
    </row>
    <row r="124" spans="2:63" s="12" customFormat="1">
      <c r="B124" s="128"/>
      <c r="D124" s="122" t="s">
        <v>132</v>
      </c>
      <c r="E124" s="129" t="s">
        <v>1</v>
      </c>
      <c r="F124" s="130" t="s">
        <v>98</v>
      </c>
      <c r="H124" s="131">
        <v>-1</v>
      </c>
      <c r="J124" s="128"/>
      <c r="K124" s="132"/>
      <c r="L124" s="133"/>
      <c r="M124" s="133"/>
      <c r="N124" s="133"/>
      <c r="O124" s="133"/>
      <c r="P124" s="133"/>
      <c r="Q124" s="133"/>
      <c r="R124" s="134"/>
      <c r="AR124" s="129" t="s">
        <v>132</v>
      </c>
      <c r="AS124" s="129" t="s">
        <v>77</v>
      </c>
      <c r="AT124" s="12" t="s">
        <v>77</v>
      </c>
      <c r="AU124" s="12" t="s">
        <v>29</v>
      </c>
      <c r="AV124" s="12" t="s">
        <v>75</v>
      </c>
      <c r="AW124" s="129" t="s">
        <v>122</v>
      </c>
    </row>
    <row r="125" spans="2:63" s="10" customFormat="1" ht="22.9" customHeight="1">
      <c r="B125" s="101"/>
      <c r="D125" s="102" t="s">
        <v>66</v>
      </c>
      <c r="E125" s="110" t="s">
        <v>206</v>
      </c>
      <c r="F125" s="110" t="s">
        <v>207</v>
      </c>
      <c r="J125" s="101"/>
      <c r="K125" s="104"/>
      <c r="L125" s="105"/>
      <c r="M125" s="105"/>
      <c r="N125" s="106">
        <f>SUM(N126:N134)</f>
        <v>-4.3689429999999998</v>
      </c>
      <c r="O125" s="105"/>
      <c r="P125" s="106">
        <f>SUM(P126:P134)</f>
        <v>-9.5228599999999997E-2</v>
      </c>
      <c r="Q125" s="105"/>
      <c r="R125" s="107">
        <f>SUM(R126:R134)</f>
        <v>0</v>
      </c>
      <c r="AP125" s="102" t="s">
        <v>77</v>
      </c>
      <c r="AR125" s="108" t="s">
        <v>66</v>
      </c>
      <c r="AS125" s="108" t="s">
        <v>75</v>
      </c>
      <c r="AW125" s="102" t="s">
        <v>122</v>
      </c>
      <c r="BI125" s="109" t="e">
        <f>SUM(BI126:BI134)</f>
        <v>#REF!</v>
      </c>
    </row>
    <row r="126" spans="2:63" s="1" customFormat="1" ht="16.5" customHeight="1">
      <c r="B126" s="111"/>
      <c r="C126" s="112" t="s">
        <v>8</v>
      </c>
      <c r="D126" s="112" t="s">
        <v>125</v>
      </c>
      <c r="E126" s="113" t="s">
        <v>208</v>
      </c>
      <c r="F126" s="114" t="s">
        <v>209</v>
      </c>
      <c r="G126" s="115" t="s">
        <v>137</v>
      </c>
      <c r="H126" s="116">
        <v>-6.1879999999999997</v>
      </c>
      <c r="I126" s="114" t="s">
        <v>129</v>
      </c>
      <c r="J126" s="26"/>
      <c r="K126" s="44" t="s">
        <v>1</v>
      </c>
      <c r="L126" s="117" t="s">
        <v>38</v>
      </c>
      <c r="M126" s="118">
        <v>0.68600000000000005</v>
      </c>
      <c r="N126" s="118">
        <f>M126*H126</f>
        <v>-4.2449680000000001</v>
      </c>
      <c r="O126" s="118">
        <v>3.0000000000000001E-3</v>
      </c>
      <c r="P126" s="118">
        <f>O126*H126</f>
        <v>-1.8564000000000001E-2</v>
      </c>
      <c r="Q126" s="118">
        <v>0</v>
      </c>
      <c r="R126" s="119">
        <f>Q126*H126</f>
        <v>0</v>
      </c>
      <c r="AP126" s="16" t="s">
        <v>184</v>
      </c>
      <c r="AR126" s="16" t="s">
        <v>125</v>
      </c>
      <c r="AS126" s="16" t="s">
        <v>77</v>
      </c>
      <c r="AW126" s="16" t="s">
        <v>122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16" t="s">
        <v>75</v>
      </c>
      <c r="BI126" s="120" t="e">
        <f>ROUND(#REF!*H126,2)</f>
        <v>#REF!</v>
      </c>
      <c r="BJ126" s="16" t="s">
        <v>184</v>
      </c>
      <c r="BK126" s="16" t="s">
        <v>210</v>
      </c>
    </row>
    <row r="127" spans="2:63" s="11" customFormat="1">
      <c r="B127" s="121"/>
      <c r="D127" s="122" t="s">
        <v>132</v>
      </c>
      <c r="E127" s="123" t="s">
        <v>1</v>
      </c>
      <c r="F127" s="124" t="s">
        <v>211</v>
      </c>
      <c r="H127" s="123" t="s">
        <v>1</v>
      </c>
      <c r="J127" s="121"/>
      <c r="K127" s="125"/>
      <c r="L127" s="126"/>
      <c r="M127" s="126"/>
      <c r="N127" s="126"/>
      <c r="O127" s="126"/>
      <c r="P127" s="126"/>
      <c r="Q127" s="126"/>
      <c r="R127" s="127"/>
      <c r="AR127" s="123" t="s">
        <v>132</v>
      </c>
      <c r="AS127" s="123" t="s">
        <v>77</v>
      </c>
      <c r="AT127" s="11" t="s">
        <v>75</v>
      </c>
      <c r="AU127" s="11" t="s">
        <v>29</v>
      </c>
      <c r="AV127" s="11" t="s">
        <v>67</v>
      </c>
      <c r="AW127" s="123" t="s">
        <v>122</v>
      </c>
    </row>
    <row r="128" spans="2:63" s="12" customFormat="1">
      <c r="B128" s="128"/>
      <c r="D128" s="122" t="s">
        <v>132</v>
      </c>
      <c r="E128" s="129" t="s">
        <v>1</v>
      </c>
      <c r="F128" s="130" t="s">
        <v>212</v>
      </c>
      <c r="H128" s="131">
        <v>-6.1879999999999997</v>
      </c>
      <c r="J128" s="128"/>
      <c r="K128" s="132"/>
      <c r="L128" s="133"/>
      <c r="M128" s="133"/>
      <c r="N128" s="133"/>
      <c r="O128" s="133"/>
      <c r="P128" s="133"/>
      <c r="Q128" s="133"/>
      <c r="R128" s="134"/>
      <c r="AR128" s="129" t="s">
        <v>132</v>
      </c>
      <c r="AS128" s="129" t="s">
        <v>77</v>
      </c>
      <c r="AT128" s="12" t="s">
        <v>77</v>
      </c>
      <c r="AU128" s="12" t="s">
        <v>29</v>
      </c>
      <c r="AV128" s="12" t="s">
        <v>75</v>
      </c>
      <c r="AW128" s="129" t="s">
        <v>122</v>
      </c>
    </row>
    <row r="129" spans="2:63" s="1" customFormat="1" ht="16.5" customHeight="1">
      <c r="B129" s="111"/>
      <c r="C129" s="135" t="s">
        <v>184</v>
      </c>
      <c r="D129" s="135" t="s">
        <v>213</v>
      </c>
      <c r="E129" s="136" t="s">
        <v>214</v>
      </c>
      <c r="F129" s="137" t="s">
        <v>215</v>
      </c>
      <c r="G129" s="138" t="s">
        <v>137</v>
      </c>
      <c r="H129" s="139">
        <v>-6.4969999999999999</v>
      </c>
      <c r="I129" s="137" t="s">
        <v>1</v>
      </c>
      <c r="J129" s="140"/>
      <c r="K129" s="141" t="s">
        <v>1</v>
      </c>
      <c r="L129" s="142" t="s">
        <v>38</v>
      </c>
      <c r="M129" s="118">
        <v>0</v>
      </c>
      <c r="N129" s="118">
        <f>M129*H129</f>
        <v>0</v>
      </c>
      <c r="O129" s="118">
        <v>1.18E-2</v>
      </c>
      <c r="P129" s="118">
        <f>O129*H129</f>
        <v>-7.6664599999999999E-2</v>
      </c>
      <c r="Q129" s="118">
        <v>0</v>
      </c>
      <c r="R129" s="119">
        <f>Q129*H129</f>
        <v>0</v>
      </c>
      <c r="AP129" s="16" t="s">
        <v>216</v>
      </c>
      <c r="AR129" s="16" t="s">
        <v>213</v>
      </c>
      <c r="AS129" s="16" t="s">
        <v>77</v>
      </c>
      <c r="AW129" s="16" t="s">
        <v>122</v>
      </c>
      <c r="BC129" s="120" t="e">
        <f>IF(L129="základní",#REF!,0)</f>
        <v>#REF!</v>
      </c>
      <c r="BD129" s="120">
        <f>IF(L129="snížená",#REF!,0)</f>
        <v>0</v>
      </c>
      <c r="BE129" s="120">
        <f>IF(L129="zákl. přenesená",#REF!,0)</f>
        <v>0</v>
      </c>
      <c r="BF129" s="120">
        <f>IF(L129="sníž. přenesená",#REF!,0)</f>
        <v>0</v>
      </c>
      <c r="BG129" s="120">
        <f>IF(L129="nulová",#REF!,0)</f>
        <v>0</v>
      </c>
      <c r="BH129" s="16" t="s">
        <v>75</v>
      </c>
      <c r="BI129" s="120" t="e">
        <f>ROUND(#REF!*H129,2)</f>
        <v>#REF!</v>
      </c>
      <c r="BJ129" s="16" t="s">
        <v>184</v>
      </c>
      <c r="BK129" s="16" t="s">
        <v>217</v>
      </c>
    </row>
    <row r="130" spans="2:63" s="12" customFormat="1">
      <c r="B130" s="128"/>
      <c r="D130" s="122" t="s">
        <v>132</v>
      </c>
      <c r="E130" s="129" t="s">
        <v>1</v>
      </c>
      <c r="F130" s="130" t="s">
        <v>218</v>
      </c>
      <c r="H130" s="131">
        <v>-6.4969999999999999</v>
      </c>
      <c r="J130" s="128"/>
      <c r="K130" s="132"/>
      <c r="L130" s="133"/>
      <c r="M130" s="133"/>
      <c r="N130" s="133"/>
      <c r="O130" s="133"/>
      <c r="P130" s="133"/>
      <c r="Q130" s="133"/>
      <c r="R130" s="134"/>
      <c r="AR130" s="129" t="s">
        <v>132</v>
      </c>
      <c r="AS130" s="129" t="s">
        <v>77</v>
      </c>
      <c r="AT130" s="12" t="s">
        <v>77</v>
      </c>
      <c r="AU130" s="12" t="s">
        <v>29</v>
      </c>
      <c r="AV130" s="12" t="s">
        <v>75</v>
      </c>
      <c r="AW130" s="129" t="s">
        <v>122</v>
      </c>
    </row>
    <row r="131" spans="2:63" s="1" customFormat="1" ht="16.5" customHeight="1">
      <c r="B131" s="111"/>
      <c r="C131" s="112" t="s">
        <v>219</v>
      </c>
      <c r="D131" s="112" t="s">
        <v>125</v>
      </c>
      <c r="E131" s="113" t="s">
        <v>220</v>
      </c>
      <c r="F131" s="114" t="s">
        <v>221</v>
      </c>
      <c r="G131" s="115" t="s">
        <v>222</v>
      </c>
      <c r="H131" s="116">
        <v>-9</v>
      </c>
      <c r="I131" s="114" t="s">
        <v>1</v>
      </c>
      <c r="J131" s="26"/>
      <c r="K131" s="44" t="s">
        <v>1</v>
      </c>
      <c r="L131" s="117" t="s">
        <v>38</v>
      </c>
      <c r="M131" s="118">
        <v>0</v>
      </c>
      <c r="N131" s="118">
        <f>M131*H131</f>
        <v>0</v>
      </c>
      <c r="O131" s="118">
        <v>0</v>
      </c>
      <c r="P131" s="118">
        <f>O131*H131</f>
        <v>0</v>
      </c>
      <c r="Q131" s="118">
        <v>0</v>
      </c>
      <c r="R131" s="119">
        <f>Q131*H131</f>
        <v>0</v>
      </c>
      <c r="AP131" s="16" t="s">
        <v>184</v>
      </c>
      <c r="AR131" s="16" t="s">
        <v>125</v>
      </c>
      <c r="AS131" s="16" t="s">
        <v>77</v>
      </c>
      <c r="AW131" s="16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16" t="s">
        <v>75</v>
      </c>
      <c r="BI131" s="120" t="e">
        <f>ROUND(#REF!*H131,2)</f>
        <v>#REF!</v>
      </c>
      <c r="BJ131" s="16" t="s">
        <v>184</v>
      </c>
      <c r="BK131" s="16" t="s">
        <v>223</v>
      </c>
    </row>
    <row r="132" spans="2:63" s="11" customFormat="1">
      <c r="B132" s="121"/>
      <c r="D132" s="122" t="s">
        <v>132</v>
      </c>
      <c r="E132" s="123" t="s">
        <v>1</v>
      </c>
      <c r="F132" s="124" t="s">
        <v>224</v>
      </c>
      <c r="H132" s="123" t="s">
        <v>1</v>
      </c>
      <c r="J132" s="121"/>
      <c r="K132" s="125"/>
      <c r="L132" s="126"/>
      <c r="M132" s="126"/>
      <c r="N132" s="126"/>
      <c r="O132" s="126"/>
      <c r="P132" s="126"/>
      <c r="Q132" s="126"/>
      <c r="R132" s="127"/>
      <c r="AR132" s="123" t="s">
        <v>132</v>
      </c>
      <c r="AS132" s="123" t="s">
        <v>77</v>
      </c>
      <c r="AT132" s="11" t="s">
        <v>75</v>
      </c>
      <c r="AU132" s="11" t="s">
        <v>29</v>
      </c>
      <c r="AV132" s="11" t="s">
        <v>67</v>
      </c>
      <c r="AW132" s="123" t="s">
        <v>122</v>
      </c>
    </row>
    <row r="133" spans="2:63" s="12" customFormat="1">
      <c r="B133" s="128"/>
      <c r="D133" s="122" t="s">
        <v>132</v>
      </c>
      <c r="E133" s="129" t="s">
        <v>1</v>
      </c>
      <c r="F133" s="130" t="s">
        <v>225</v>
      </c>
      <c r="H133" s="131">
        <v>-9</v>
      </c>
      <c r="J133" s="128"/>
      <c r="K133" s="132"/>
      <c r="L133" s="133"/>
      <c r="M133" s="133"/>
      <c r="N133" s="133"/>
      <c r="O133" s="133"/>
      <c r="P133" s="133"/>
      <c r="Q133" s="133"/>
      <c r="R133" s="134"/>
      <c r="AR133" s="129" t="s">
        <v>132</v>
      </c>
      <c r="AS133" s="129" t="s">
        <v>77</v>
      </c>
      <c r="AT133" s="12" t="s">
        <v>77</v>
      </c>
      <c r="AU133" s="12" t="s">
        <v>29</v>
      </c>
      <c r="AV133" s="12" t="s">
        <v>75</v>
      </c>
      <c r="AW133" s="129" t="s">
        <v>122</v>
      </c>
    </row>
    <row r="134" spans="2:63" s="1" customFormat="1" ht="16.5" customHeight="1">
      <c r="B134" s="111"/>
      <c r="C134" s="112" t="s">
        <v>226</v>
      </c>
      <c r="D134" s="112" t="s">
        <v>125</v>
      </c>
      <c r="E134" s="113" t="s">
        <v>227</v>
      </c>
      <c r="F134" s="114" t="s">
        <v>228</v>
      </c>
      <c r="G134" s="115" t="s">
        <v>157</v>
      </c>
      <c r="H134" s="116">
        <v>-9.5000000000000001E-2</v>
      </c>
      <c r="I134" s="114" t="s">
        <v>129</v>
      </c>
      <c r="J134" s="26"/>
      <c r="K134" s="143" t="s">
        <v>1</v>
      </c>
      <c r="L134" s="144" t="s">
        <v>38</v>
      </c>
      <c r="M134" s="145">
        <v>1.3049999999999999</v>
      </c>
      <c r="N134" s="145">
        <f>M134*H134</f>
        <v>-0.123975</v>
      </c>
      <c r="O134" s="145">
        <v>0</v>
      </c>
      <c r="P134" s="145">
        <f>O134*H134</f>
        <v>0</v>
      </c>
      <c r="Q134" s="145">
        <v>0</v>
      </c>
      <c r="R134" s="146">
        <f>Q134*H134</f>
        <v>0</v>
      </c>
      <c r="AP134" s="16" t="s">
        <v>184</v>
      </c>
      <c r="AR134" s="16" t="s">
        <v>125</v>
      </c>
      <c r="AS134" s="16" t="s">
        <v>77</v>
      </c>
      <c r="AW134" s="16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16" t="s">
        <v>75</v>
      </c>
      <c r="BI134" s="120" t="e">
        <f>ROUND(#REF!*H134,2)</f>
        <v>#REF!</v>
      </c>
      <c r="BJ134" s="16" t="s">
        <v>184</v>
      </c>
      <c r="BK134" s="16" t="s">
        <v>229</v>
      </c>
    </row>
    <row r="135" spans="2:63" s="1" customFormat="1" ht="6.95" customHeight="1">
      <c r="B135" s="35"/>
      <c r="C135" s="36"/>
      <c r="D135" s="36"/>
      <c r="E135" s="36"/>
      <c r="F135" s="36"/>
      <c r="G135" s="36"/>
      <c r="H135" s="36"/>
      <c r="I135" s="36"/>
      <c r="J135" s="26"/>
    </row>
  </sheetData>
  <autoFilter ref="C87:I134" xr:uid="{00000000-0009-0000-0000-000001000000}"/>
  <mergeCells count="9">
    <mergeCell ref="E50:H50"/>
    <mergeCell ref="E78:H78"/>
    <mergeCell ref="E80:H80"/>
    <mergeCell ref="J2:T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819BE-0330-446B-8128-4D49DF7C2DF9}">
  <sheetPr>
    <pageSetUpPr fitToPage="1"/>
  </sheetPr>
  <dimension ref="A1:BM500"/>
  <sheetViews>
    <sheetView showGridLines="0" view="pageBreakPreview" zoomScaleNormal="100" zoomScaleSheetLayoutView="100" workbookViewId="0">
      <selection activeCell="U91" sqref="U91"/>
    </sheetView>
  </sheetViews>
  <sheetFormatPr defaultRowHeight="11.25"/>
  <cols>
    <col min="1" max="1" width="8.33203125" style="191" customWidth="1"/>
    <col min="2" max="2" width="1.6640625" style="191" customWidth="1"/>
    <col min="3" max="3" width="4.1640625" style="191" customWidth="1"/>
    <col min="4" max="4" width="4.33203125" style="191" customWidth="1"/>
    <col min="5" max="5" width="17.1640625" style="191" customWidth="1"/>
    <col min="6" max="6" width="100.83203125" style="191" customWidth="1"/>
    <col min="7" max="7" width="8.6640625" style="191" customWidth="1"/>
    <col min="8" max="8" width="11.1640625" style="191" customWidth="1"/>
    <col min="9" max="9" width="15.5" style="191" hidden="1" customWidth="1"/>
    <col min="10" max="10" width="9.33203125" style="191" customWidth="1"/>
    <col min="11" max="11" width="10.83203125" style="191" hidden="1" customWidth="1"/>
    <col min="12" max="12" width="9.33203125" style="191"/>
    <col min="13" max="18" width="14.1640625" style="191" hidden="1" customWidth="1"/>
    <col min="19" max="19" width="16.33203125" style="191" hidden="1" customWidth="1"/>
    <col min="20" max="20" width="12.33203125" style="191" customWidth="1"/>
    <col min="21" max="21" width="16.33203125" style="191" customWidth="1"/>
    <col min="22" max="22" width="12.33203125" style="191" customWidth="1"/>
    <col min="23" max="23" width="15" style="191" customWidth="1"/>
    <col min="24" max="24" width="11" style="191" customWidth="1"/>
    <col min="25" max="25" width="15" style="191" customWidth="1"/>
    <col min="26" max="26" width="16.33203125" style="191" customWidth="1"/>
    <col min="27" max="27" width="11" style="191" customWidth="1"/>
    <col min="28" max="28" width="15" style="191" customWidth="1"/>
    <col min="29" max="29" width="16.33203125" style="191" customWidth="1"/>
    <col min="30" max="16384" width="9.33203125" style="191"/>
  </cols>
  <sheetData>
    <row r="1" spans="1:44">
      <c r="A1" s="77"/>
    </row>
    <row r="2" spans="1:44" ht="36.950000000000003" customHeight="1">
      <c r="J2" s="202" t="s">
        <v>5</v>
      </c>
      <c r="K2" s="200"/>
      <c r="L2" s="200"/>
      <c r="M2" s="200"/>
      <c r="N2" s="200"/>
      <c r="O2" s="200"/>
      <c r="P2" s="200"/>
      <c r="Q2" s="200"/>
      <c r="R2" s="200"/>
      <c r="S2" s="200"/>
      <c r="T2" s="200"/>
      <c r="AR2" s="190" t="s">
        <v>80</v>
      </c>
    </row>
    <row r="3" spans="1:44" ht="6.95" hidden="1" customHeight="1">
      <c r="B3" s="17"/>
      <c r="C3" s="18"/>
      <c r="D3" s="18"/>
      <c r="E3" s="18"/>
      <c r="F3" s="18"/>
      <c r="G3" s="18"/>
      <c r="H3" s="18"/>
      <c r="I3" s="18"/>
      <c r="J3" s="19"/>
      <c r="AR3" s="190" t="s">
        <v>77</v>
      </c>
    </row>
    <row r="4" spans="1:44" ht="24.95" hidden="1" customHeight="1">
      <c r="B4" s="19"/>
      <c r="D4" s="20" t="s">
        <v>92</v>
      </c>
      <c r="J4" s="19"/>
      <c r="K4" s="21" t="s">
        <v>10</v>
      </c>
      <c r="AR4" s="190" t="s">
        <v>3</v>
      </c>
    </row>
    <row r="5" spans="1:44" ht="6.95" hidden="1" customHeight="1">
      <c r="B5" s="19"/>
      <c r="J5" s="19"/>
    </row>
    <row r="6" spans="1:44" ht="12" hidden="1" customHeight="1">
      <c r="B6" s="19"/>
      <c r="D6" s="192" t="s">
        <v>14</v>
      </c>
      <c r="J6" s="19"/>
    </row>
    <row r="7" spans="1:44" ht="16.5" hidden="1" customHeight="1">
      <c r="B7" s="19"/>
      <c r="E7" s="240" t="str">
        <f>'[9]Rekapitulace stavby'!K6</f>
        <v>BUDOVA T TECHNICKÉ UNIVERZITY V LIBERCI - DOPROJEKTOVÁNÍ PROSTOROVÝCH REZERV</v>
      </c>
      <c r="F7" s="241"/>
      <c r="G7" s="241"/>
      <c r="H7" s="241"/>
      <c r="J7" s="19"/>
    </row>
    <row r="8" spans="1:44" s="188" customFormat="1" ht="12" hidden="1" customHeight="1">
      <c r="B8" s="26"/>
      <c r="D8" s="192" t="s">
        <v>93</v>
      </c>
      <c r="J8" s="26"/>
    </row>
    <row r="9" spans="1:44" s="188" customFormat="1" ht="36.950000000000003" hidden="1" customHeight="1">
      <c r="B9" s="26"/>
      <c r="E9" s="218" t="s">
        <v>79</v>
      </c>
      <c r="F9" s="217"/>
      <c r="G9" s="217"/>
      <c r="H9" s="217"/>
      <c r="J9" s="26"/>
    </row>
    <row r="10" spans="1:44" s="188" customFormat="1" hidden="1">
      <c r="B10" s="26"/>
      <c r="J10" s="26"/>
    </row>
    <row r="11" spans="1:44" s="188" customFormat="1" ht="12" hidden="1" customHeight="1">
      <c r="B11" s="26"/>
      <c r="D11" s="192" t="s">
        <v>16</v>
      </c>
      <c r="F11" s="190" t="s">
        <v>1</v>
      </c>
      <c r="J11" s="26"/>
    </row>
    <row r="12" spans="1:44" s="188" customFormat="1" ht="12" hidden="1" customHeight="1">
      <c r="B12" s="26"/>
      <c r="D12" s="192" t="s">
        <v>18</v>
      </c>
      <c r="F12" s="190" t="s">
        <v>19</v>
      </c>
      <c r="J12" s="26"/>
    </row>
    <row r="13" spans="1:44" s="188" customFormat="1" ht="10.9" hidden="1" customHeight="1">
      <c r="B13" s="26"/>
      <c r="J13" s="26"/>
    </row>
    <row r="14" spans="1:44" s="188" customFormat="1" ht="12" hidden="1" customHeight="1">
      <c r="B14" s="26"/>
      <c r="D14" s="192" t="s">
        <v>22</v>
      </c>
      <c r="J14" s="26"/>
    </row>
    <row r="15" spans="1:44" s="188" customFormat="1" ht="18" hidden="1" customHeight="1">
      <c r="B15" s="26"/>
      <c r="E15" s="190" t="str">
        <f>IF('[9]Rekapitulace stavby'!E11="","",'[9]Rekapitulace stavby'!E11)</f>
        <v>TECHNICKÁ UNIVERZITA V LIBERCI</v>
      </c>
      <c r="J15" s="26"/>
    </row>
    <row r="16" spans="1:44" s="188" customFormat="1" ht="6.95" hidden="1" customHeight="1">
      <c r="B16" s="26"/>
      <c r="J16" s="26"/>
    </row>
    <row r="17" spans="2:10" s="188" customFormat="1" ht="12" hidden="1" customHeight="1">
      <c r="B17" s="26"/>
      <c r="D17" s="192" t="s">
        <v>26</v>
      </c>
      <c r="J17" s="26"/>
    </row>
    <row r="18" spans="2:10" s="188" customFormat="1" ht="18" hidden="1" customHeight="1">
      <c r="B18" s="26"/>
      <c r="E18" s="199" t="str">
        <f>'[9]Rekapitulace stavby'!E14</f>
        <v xml:space="preserve"> </v>
      </c>
      <c r="F18" s="199"/>
      <c r="G18" s="199"/>
      <c r="H18" s="199"/>
      <c r="J18" s="26"/>
    </row>
    <row r="19" spans="2:10" s="188" customFormat="1" ht="6.95" hidden="1" customHeight="1">
      <c r="B19" s="26"/>
      <c r="J19" s="26"/>
    </row>
    <row r="20" spans="2:10" s="188" customFormat="1" ht="12" hidden="1" customHeight="1">
      <c r="B20" s="26"/>
      <c r="D20" s="192" t="s">
        <v>27</v>
      </c>
      <c r="J20" s="26"/>
    </row>
    <row r="21" spans="2:10" s="188" customFormat="1" ht="18" hidden="1" customHeight="1">
      <c r="B21" s="26"/>
      <c r="E21" s="190" t="str">
        <f>IF('[9]Rekapitulace stavby'!E17="","",'[9]Rekapitulace stavby'!E17)</f>
        <v>PROJEKTOVÝ ATELIER DAVID</v>
      </c>
      <c r="J21" s="26"/>
    </row>
    <row r="22" spans="2:10" s="188" customFormat="1" ht="6.95" hidden="1" customHeight="1">
      <c r="B22" s="26"/>
      <c r="J22" s="26"/>
    </row>
    <row r="23" spans="2:10" s="188" customFormat="1" ht="12" hidden="1" customHeight="1">
      <c r="B23" s="26"/>
      <c r="D23" s="192" t="s">
        <v>30</v>
      </c>
      <c r="J23" s="26"/>
    </row>
    <row r="24" spans="2:10" s="188" customFormat="1" ht="18" hidden="1" customHeight="1">
      <c r="B24" s="26"/>
      <c r="E24" s="190" t="str">
        <f>IF('[9]Rekapitulace stavby'!E20="","",'[9]Rekapitulace stavby'!E20)</f>
        <v>PROPOS LIBEREC s.r.o.</v>
      </c>
      <c r="J24" s="26"/>
    </row>
    <row r="25" spans="2:10" s="188" customFormat="1" ht="6.95" hidden="1" customHeight="1">
      <c r="B25" s="26"/>
      <c r="J25" s="26"/>
    </row>
    <row r="26" spans="2:10" s="188" customFormat="1" ht="12" hidden="1" customHeight="1">
      <c r="B26" s="26"/>
      <c r="D26" s="192" t="s">
        <v>32</v>
      </c>
      <c r="J26" s="26"/>
    </row>
    <row r="27" spans="2:10" s="187" customFormat="1" ht="16.5" hidden="1" customHeight="1">
      <c r="B27" s="78"/>
      <c r="E27" s="203" t="s">
        <v>1</v>
      </c>
      <c r="F27" s="203"/>
      <c r="G27" s="203"/>
      <c r="H27" s="203"/>
      <c r="J27" s="78"/>
    </row>
    <row r="28" spans="2:10" s="188" customFormat="1" ht="6.95" hidden="1" customHeight="1">
      <c r="B28" s="26"/>
      <c r="J28" s="26"/>
    </row>
    <row r="29" spans="2:10" s="188" customFormat="1" ht="6.95" hidden="1" customHeight="1">
      <c r="B29" s="26"/>
      <c r="D29" s="42"/>
      <c r="E29" s="42"/>
      <c r="F29" s="42"/>
      <c r="G29" s="42"/>
      <c r="H29" s="42"/>
      <c r="I29" s="42"/>
      <c r="J29" s="26"/>
    </row>
    <row r="30" spans="2:10" s="188" customFormat="1" ht="25.35" hidden="1" customHeight="1">
      <c r="B30" s="26"/>
      <c r="D30" s="79" t="s">
        <v>33</v>
      </c>
      <c r="J30" s="26"/>
    </row>
    <row r="31" spans="2:10" s="188" customFormat="1" ht="6.95" hidden="1" customHeight="1">
      <c r="B31" s="26"/>
      <c r="D31" s="42"/>
      <c r="E31" s="42"/>
      <c r="F31" s="42"/>
      <c r="G31" s="42"/>
      <c r="H31" s="42"/>
      <c r="I31" s="42"/>
      <c r="J31" s="26"/>
    </row>
    <row r="32" spans="2:10" s="188" customFormat="1" ht="14.45" hidden="1" customHeight="1">
      <c r="B32" s="26"/>
      <c r="F32" s="189" t="s">
        <v>35</v>
      </c>
      <c r="J32" s="26"/>
    </row>
    <row r="33" spans="2:10" s="188" customFormat="1" ht="14.45" hidden="1" customHeight="1">
      <c r="B33" s="26"/>
      <c r="D33" s="192" t="s">
        <v>37</v>
      </c>
      <c r="E33" s="192" t="s">
        <v>38</v>
      </c>
      <c r="F33" s="80" t="e">
        <f>ROUND((SUM(BC99:BC499)),  2)</f>
        <v>#REF!</v>
      </c>
      <c r="J33" s="26"/>
    </row>
    <row r="34" spans="2:10" s="188" customFormat="1" ht="14.45" hidden="1" customHeight="1">
      <c r="B34" s="26"/>
      <c r="E34" s="192" t="s">
        <v>39</v>
      </c>
      <c r="F34" s="80">
        <f>ROUND((SUM(BD99:BD499)),  2)</f>
        <v>0</v>
      </c>
      <c r="J34" s="26"/>
    </row>
    <row r="35" spans="2:10" s="188" customFormat="1" ht="14.45" hidden="1" customHeight="1">
      <c r="B35" s="26"/>
      <c r="E35" s="192" t="s">
        <v>40</v>
      </c>
      <c r="F35" s="80">
        <f>ROUND((SUM(BE99:BE499)),  2)</f>
        <v>0</v>
      </c>
      <c r="J35" s="26"/>
    </row>
    <row r="36" spans="2:10" s="188" customFormat="1" ht="14.45" hidden="1" customHeight="1">
      <c r="B36" s="26"/>
      <c r="E36" s="192" t="s">
        <v>41</v>
      </c>
      <c r="F36" s="80">
        <f>ROUND((SUM(BF99:BF499)),  2)</f>
        <v>0</v>
      </c>
      <c r="J36" s="26"/>
    </row>
    <row r="37" spans="2:10" s="188" customFormat="1" ht="14.45" hidden="1" customHeight="1">
      <c r="B37" s="26"/>
      <c r="E37" s="192" t="s">
        <v>42</v>
      </c>
      <c r="F37" s="80">
        <f>ROUND((SUM(BG99:BG499)),  2)</f>
        <v>0</v>
      </c>
      <c r="J37" s="26"/>
    </row>
    <row r="38" spans="2:10" s="188" customFormat="1" ht="6.95" hidden="1" customHeight="1">
      <c r="B38" s="26"/>
      <c r="J38" s="26"/>
    </row>
    <row r="39" spans="2:10" s="188" customFormat="1" ht="25.35" hidden="1" customHeight="1">
      <c r="B39" s="26"/>
      <c r="C39" s="81"/>
      <c r="D39" s="82" t="s">
        <v>43</v>
      </c>
      <c r="E39" s="47"/>
      <c r="F39" s="47"/>
      <c r="G39" s="83" t="s">
        <v>44</v>
      </c>
      <c r="H39" s="84" t="s">
        <v>45</v>
      </c>
      <c r="I39" s="85"/>
      <c r="J39" s="26"/>
    </row>
    <row r="40" spans="2:10" s="188" customFormat="1" ht="14.45" hidden="1" customHeight="1">
      <c r="B40" s="35"/>
      <c r="C40" s="36"/>
      <c r="D40" s="36"/>
      <c r="E40" s="36"/>
      <c r="F40" s="36"/>
      <c r="G40" s="36"/>
      <c r="H40" s="36"/>
      <c r="I40" s="36"/>
      <c r="J40" s="26"/>
    </row>
    <row r="41" spans="2:10" hidden="1"/>
    <row r="42" spans="2:10" hidden="1"/>
    <row r="43" spans="2:10" hidden="1"/>
    <row r="44" spans="2:10" s="188" customFormat="1" ht="6.95" hidden="1" customHeight="1">
      <c r="B44" s="37"/>
      <c r="C44" s="38"/>
      <c r="D44" s="38"/>
      <c r="E44" s="38"/>
      <c r="F44" s="38"/>
      <c r="G44" s="38"/>
      <c r="H44" s="38"/>
      <c r="I44" s="38"/>
      <c r="J44" s="26"/>
    </row>
    <row r="45" spans="2:10" s="188" customFormat="1" ht="24.95" hidden="1" customHeight="1">
      <c r="B45" s="26"/>
      <c r="C45" s="20" t="s">
        <v>95</v>
      </c>
      <c r="J45" s="26"/>
    </row>
    <row r="46" spans="2:10" s="188" customFormat="1" ht="6.95" hidden="1" customHeight="1">
      <c r="B46" s="26"/>
      <c r="J46" s="26"/>
    </row>
    <row r="47" spans="2:10" s="188" customFormat="1" ht="12" hidden="1" customHeight="1">
      <c r="B47" s="26"/>
      <c r="C47" s="192" t="s">
        <v>14</v>
      </c>
      <c r="J47" s="26"/>
    </row>
    <row r="48" spans="2:10" s="188" customFormat="1" ht="16.5" hidden="1" customHeight="1">
      <c r="B48" s="26"/>
      <c r="E48" s="240" t="str">
        <f>E7</f>
        <v>BUDOVA T TECHNICKÉ UNIVERZITY V LIBERCI - DOPROJEKTOVÁNÍ PROSTOROVÝCH REZERV</v>
      </c>
      <c r="F48" s="241"/>
      <c r="G48" s="241"/>
      <c r="H48" s="241"/>
      <c r="J48" s="26"/>
    </row>
    <row r="49" spans="2:45" s="188" customFormat="1" ht="12" hidden="1" customHeight="1">
      <c r="B49" s="26"/>
      <c r="C49" s="192" t="s">
        <v>93</v>
      </c>
      <c r="J49" s="26"/>
    </row>
    <row r="50" spans="2:45" s="188" customFormat="1" ht="16.5" hidden="1" customHeight="1">
      <c r="B50" s="26"/>
      <c r="E50" s="218" t="str">
        <f>E9</f>
        <v>BUDOVA T - REZERVY PŘÍPOČET</v>
      </c>
      <c r="F50" s="217"/>
      <c r="G50" s="217"/>
      <c r="H50" s="217"/>
      <c r="J50" s="26"/>
    </row>
    <row r="51" spans="2:45" s="188" customFormat="1" ht="6.95" hidden="1" customHeight="1">
      <c r="B51" s="26"/>
      <c r="J51" s="26"/>
    </row>
    <row r="52" spans="2:45" s="188" customFormat="1" ht="12" hidden="1" customHeight="1">
      <c r="B52" s="26"/>
      <c r="C52" s="192" t="s">
        <v>18</v>
      </c>
      <c r="F52" s="190" t="str">
        <f>F12</f>
        <v xml:space="preserve"> </v>
      </c>
      <c r="J52" s="26"/>
    </row>
    <row r="53" spans="2:45" s="188" customFormat="1" ht="6.95" hidden="1" customHeight="1">
      <c r="B53" s="26"/>
      <c r="J53" s="26"/>
    </row>
    <row r="54" spans="2:45" s="188" customFormat="1" ht="24.95" hidden="1" customHeight="1">
      <c r="B54" s="26"/>
      <c r="C54" s="192" t="s">
        <v>22</v>
      </c>
      <c r="F54" s="190" t="str">
        <f>E15</f>
        <v>TECHNICKÁ UNIVERZITA V LIBERCI</v>
      </c>
      <c r="J54" s="26"/>
    </row>
    <row r="55" spans="2:45" s="188" customFormat="1" ht="13.7" hidden="1" customHeight="1">
      <c r="B55" s="26"/>
      <c r="C55" s="192" t="s">
        <v>26</v>
      </c>
      <c r="F55" s="190" t="str">
        <f>IF(E18="","",E18)</f>
        <v xml:space="preserve"> </v>
      </c>
      <c r="J55" s="26"/>
    </row>
    <row r="56" spans="2:45" s="188" customFormat="1" ht="10.35" hidden="1" customHeight="1">
      <c r="B56" s="26"/>
      <c r="J56" s="26"/>
    </row>
    <row r="57" spans="2:45" s="188" customFormat="1" ht="29.25" hidden="1" customHeight="1">
      <c r="B57" s="26"/>
      <c r="C57" s="86" t="s">
        <v>96</v>
      </c>
      <c r="D57" s="81"/>
      <c r="E57" s="81"/>
      <c r="F57" s="81"/>
      <c r="G57" s="81"/>
      <c r="H57" s="81"/>
      <c r="I57" s="81"/>
      <c r="J57" s="26"/>
    </row>
    <row r="58" spans="2:45" s="188" customFormat="1" ht="10.35" hidden="1" customHeight="1">
      <c r="B58" s="26"/>
      <c r="J58" s="26"/>
    </row>
    <row r="59" spans="2:45" s="188" customFormat="1" ht="22.9" hidden="1" customHeight="1">
      <c r="B59" s="26"/>
      <c r="C59" s="87" t="s">
        <v>97</v>
      </c>
      <c r="J59" s="26"/>
      <c r="AS59" s="190" t="s">
        <v>98</v>
      </c>
    </row>
    <row r="60" spans="2:45" s="7" customFormat="1" ht="24.95" hidden="1" customHeight="1">
      <c r="B60" s="88"/>
      <c r="D60" s="89" t="s">
        <v>99</v>
      </c>
      <c r="E60" s="90"/>
      <c r="F60" s="90"/>
      <c r="G60" s="90"/>
      <c r="H60" s="90"/>
      <c r="J60" s="88"/>
    </row>
    <row r="61" spans="2:45" s="8" customFormat="1" ht="19.899999999999999" hidden="1" customHeight="1">
      <c r="B61" s="91"/>
      <c r="D61" s="92" t="s">
        <v>100</v>
      </c>
      <c r="E61" s="93"/>
      <c r="F61" s="93"/>
      <c r="G61" s="93"/>
      <c r="H61" s="93"/>
      <c r="J61" s="91"/>
    </row>
    <row r="62" spans="2:45" s="8" customFormat="1" ht="19.899999999999999" hidden="1" customHeight="1">
      <c r="B62" s="91"/>
      <c r="D62" s="92" t="s">
        <v>230</v>
      </c>
      <c r="E62" s="93"/>
      <c r="F62" s="93"/>
      <c r="G62" s="93"/>
      <c r="H62" s="93"/>
      <c r="J62" s="91"/>
    </row>
    <row r="63" spans="2:45" s="8" customFormat="1" ht="19.899999999999999" hidden="1" customHeight="1">
      <c r="B63" s="91"/>
      <c r="D63" s="92" t="s">
        <v>231</v>
      </c>
      <c r="E63" s="93"/>
      <c r="F63" s="93"/>
      <c r="G63" s="93"/>
      <c r="H63" s="93"/>
      <c r="J63" s="91"/>
    </row>
    <row r="64" spans="2:45" s="8" customFormat="1" ht="19.899999999999999" hidden="1" customHeight="1">
      <c r="B64" s="91"/>
      <c r="D64" s="92" t="s">
        <v>101</v>
      </c>
      <c r="E64" s="93"/>
      <c r="F64" s="93"/>
      <c r="G64" s="93"/>
      <c r="H64" s="93"/>
      <c r="J64" s="91"/>
    </row>
    <row r="65" spans="2:10" s="8" customFormat="1" ht="19.899999999999999" hidden="1" customHeight="1">
      <c r="B65" s="91"/>
      <c r="D65" s="92" t="s">
        <v>102</v>
      </c>
      <c r="E65" s="93"/>
      <c r="F65" s="93"/>
      <c r="G65" s="93"/>
      <c r="H65" s="93"/>
      <c r="J65" s="91"/>
    </row>
    <row r="66" spans="2:10" s="8" customFormat="1" ht="19.899999999999999" hidden="1" customHeight="1">
      <c r="B66" s="91"/>
      <c r="D66" s="92" t="s">
        <v>103</v>
      </c>
      <c r="E66" s="93"/>
      <c r="F66" s="93"/>
      <c r="G66" s="93"/>
      <c r="H66" s="93"/>
      <c r="J66" s="91"/>
    </row>
    <row r="67" spans="2:10" s="7" customFormat="1" ht="24.95" hidden="1" customHeight="1">
      <c r="B67" s="88"/>
      <c r="D67" s="89" t="s">
        <v>104</v>
      </c>
      <c r="E67" s="90"/>
      <c r="F67" s="90"/>
      <c r="G67" s="90"/>
      <c r="H67" s="90"/>
      <c r="J67" s="88"/>
    </row>
    <row r="68" spans="2:10" s="8" customFormat="1" ht="19.899999999999999" hidden="1" customHeight="1">
      <c r="B68" s="91"/>
      <c r="D68" s="92" t="s">
        <v>232</v>
      </c>
      <c r="E68" s="93"/>
      <c r="F68" s="93"/>
      <c r="G68" s="93"/>
      <c r="H68" s="93"/>
      <c r="J68" s="91"/>
    </row>
    <row r="69" spans="2:10" s="8" customFormat="1" ht="19.899999999999999" hidden="1" customHeight="1">
      <c r="B69" s="91"/>
      <c r="D69" s="92" t="s">
        <v>233</v>
      </c>
      <c r="E69" s="93"/>
      <c r="F69" s="93"/>
      <c r="G69" s="93"/>
      <c r="H69" s="93"/>
      <c r="J69" s="91"/>
    </row>
    <row r="70" spans="2:10" s="8" customFormat="1" ht="19.899999999999999" hidden="1" customHeight="1">
      <c r="B70" s="91"/>
      <c r="D70" s="92" t="s">
        <v>105</v>
      </c>
      <c r="E70" s="93"/>
      <c r="F70" s="93"/>
      <c r="G70" s="93"/>
      <c r="H70" s="93"/>
      <c r="J70" s="91"/>
    </row>
    <row r="71" spans="2:10" s="8" customFormat="1" ht="19.899999999999999" hidden="1" customHeight="1">
      <c r="B71" s="91"/>
      <c r="D71" s="92" t="s">
        <v>106</v>
      </c>
      <c r="E71" s="93"/>
      <c r="F71" s="93"/>
      <c r="G71" s="93"/>
      <c r="H71" s="93"/>
      <c r="J71" s="91"/>
    </row>
    <row r="72" spans="2:10" s="8" customFormat="1" ht="19.899999999999999" hidden="1" customHeight="1">
      <c r="B72" s="91"/>
      <c r="D72" s="92" t="s">
        <v>234</v>
      </c>
      <c r="E72" s="93"/>
      <c r="F72" s="93"/>
      <c r="G72" s="93"/>
      <c r="H72" s="93"/>
      <c r="J72" s="91"/>
    </row>
    <row r="73" spans="2:10" s="8" customFormat="1" ht="19.899999999999999" hidden="1" customHeight="1">
      <c r="B73" s="91"/>
      <c r="D73" s="92" t="s">
        <v>235</v>
      </c>
      <c r="E73" s="93"/>
      <c r="F73" s="93"/>
      <c r="G73" s="93"/>
      <c r="H73" s="93"/>
      <c r="J73" s="91"/>
    </row>
    <row r="74" spans="2:10" s="8" customFormat="1" ht="19.899999999999999" hidden="1" customHeight="1">
      <c r="B74" s="91"/>
      <c r="D74" s="92" t="s">
        <v>236</v>
      </c>
      <c r="E74" s="93"/>
      <c r="F74" s="93"/>
      <c r="G74" s="93"/>
      <c r="H74" s="93"/>
      <c r="J74" s="91"/>
    </row>
    <row r="75" spans="2:10" s="8" customFormat="1" ht="19.899999999999999" hidden="1" customHeight="1">
      <c r="B75" s="91"/>
      <c r="D75" s="92" t="s">
        <v>237</v>
      </c>
      <c r="E75" s="93"/>
      <c r="F75" s="93"/>
      <c r="G75" s="93"/>
      <c r="H75" s="93"/>
      <c r="J75" s="91"/>
    </row>
    <row r="76" spans="2:10" s="8" customFormat="1" ht="19.899999999999999" hidden="1" customHeight="1">
      <c r="B76" s="91"/>
      <c r="D76" s="92" t="s">
        <v>238</v>
      </c>
      <c r="E76" s="93"/>
      <c r="F76" s="93"/>
      <c r="G76" s="93"/>
      <c r="H76" s="93"/>
      <c r="J76" s="91"/>
    </row>
    <row r="77" spans="2:10" s="8" customFormat="1" ht="19.899999999999999" hidden="1" customHeight="1">
      <c r="B77" s="91"/>
      <c r="D77" s="92" t="s">
        <v>239</v>
      </c>
      <c r="E77" s="93"/>
      <c r="F77" s="93"/>
      <c r="G77" s="93"/>
      <c r="H77" s="93"/>
      <c r="J77" s="91"/>
    </row>
    <row r="78" spans="2:10" s="8" customFormat="1" ht="19.899999999999999" hidden="1" customHeight="1">
      <c r="B78" s="91"/>
      <c r="D78" s="92" t="s">
        <v>107</v>
      </c>
      <c r="E78" s="93"/>
      <c r="F78" s="93"/>
      <c r="G78" s="93"/>
      <c r="H78" s="93"/>
      <c r="J78" s="91"/>
    </row>
    <row r="79" spans="2:10" s="8" customFormat="1" ht="19.899999999999999" hidden="1" customHeight="1">
      <c r="B79" s="91"/>
      <c r="D79" s="92" t="s">
        <v>240</v>
      </c>
      <c r="E79" s="93"/>
      <c r="F79" s="93"/>
      <c r="G79" s="93"/>
      <c r="H79" s="93"/>
      <c r="J79" s="91"/>
    </row>
    <row r="80" spans="2:10" s="188" customFormat="1" ht="21.75" hidden="1" customHeight="1">
      <c r="B80" s="26"/>
      <c r="J80" s="26"/>
    </row>
    <row r="81" spans="2:10" s="188" customFormat="1" ht="6.95" hidden="1" customHeight="1">
      <c r="B81" s="35"/>
      <c r="C81" s="36"/>
      <c r="D81" s="36"/>
      <c r="E81" s="36"/>
      <c r="F81" s="36"/>
      <c r="G81" s="36"/>
      <c r="H81" s="36"/>
      <c r="I81" s="36"/>
      <c r="J81" s="26"/>
    </row>
    <row r="82" spans="2:10" hidden="1"/>
    <row r="83" spans="2:10" hidden="1"/>
    <row r="84" spans="2:10" hidden="1"/>
    <row r="85" spans="2:10" s="188" customFormat="1" ht="6.95" customHeight="1">
      <c r="B85" s="37"/>
      <c r="C85" s="38"/>
      <c r="D85" s="38"/>
      <c r="E85" s="38"/>
      <c r="F85" s="38"/>
      <c r="G85" s="38"/>
      <c r="H85" s="38"/>
      <c r="I85" s="38"/>
      <c r="J85" s="26"/>
    </row>
    <row r="86" spans="2:10" s="188" customFormat="1" ht="24.95" customHeight="1">
      <c r="B86" s="26"/>
      <c r="C86" s="20" t="s">
        <v>108</v>
      </c>
      <c r="J86" s="26"/>
    </row>
    <row r="87" spans="2:10" s="188" customFormat="1" ht="6.95" customHeight="1">
      <c r="B87" s="26"/>
      <c r="J87" s="26"/>
    </row>
    <row r="88" spans="2:10" s="188" customFormat="1" ht="12" customHeight="1">
      <c r="B88" s="26"/>
      <c r="C88" s="192" t="s">
        <v>14</v>
      </c>
      <c r="J88" s="26"/>
    </row>
    <row r="89" spans="2:10" s="188" customFormat="1" ht="16.5" customHeight="1">
      <c r="B89" s="26"/>
      <c r="E89" s="240" t="str">
        <f>E7</f>
        <v>BUDOVA T TECHNICKÉ UNIVERZITY V LIBERCI - DOPROJEKTOVÁNÍ PROSTOROVÝCH REZERV</v>
      </c>
      <c r="F89" s="241"/>
      <c r="G89" s="241"/>
      <c r="H89" s="241"/>
      <c r="J89" s="26"/>
    </row>
    <row r="90" spans="2:10" s="188" customFormat="1" ht="12" customHeight="1">
      <c r="B90" s="26"/>
      <c r="C90" s="192" t="s">
        <v>93</v>
      </c>
      <c r="J90" s="26"/>
    </row>
    <row r="91" spans="2:10" s="188" customFormat="1" ht="16.5" customHeight="1">
      <c r="B91" s="26"/>
      <c r="E91" s="218" t="str">
        <f>E9</f>
        <v>BUDOVA T - REZERVY PŘÍPOČET</v>
      </c>
      <c r="F91" s="217"/>
      <c r="G91" s="217"/>
      <c r="H91" s="217"/>
      <c r="J91" s="26"/>
    </row>
    <row r="92" spans="2:10" s="188" customFormat="1" ht="6.95" customHeight="1">
      <c r="B92" s="26"/>
      <c r="J92" s="26"/>
    </row>
    <row r="93" spans="2:10" s="188" customFormat="1" ht="12" customHeight="1">
      <c r="B93" s="26"/>
      <c r="C93" s="192" t="s">
        <v>18</v>
      </c>
      <c r="F93" s="190" t="str">
        <f>F12</f>
        <v xml:space="preserve"> </v>
      </c>
      <c r="J93" s="26"/>
    </row>
    <row r="94" spans="2:10" s="188" customFormat="1" ht="6.95" customHeight="1">
      <c r="B94" s="26"/>
      <c r="J94" s="26"/>
    </row>
    <row r="95" spans="2:10" s="188" customFormat="1" ht="24.95" customHeight="1">
      <c r="B95" s="26"/>
      <c r="C95" s="192" t="s">
        <v>22</v>
      </c>
      <c r="F95" s="190" t="str">
        <f>E15</f>
        <v>TECHNICKÁ UNIVERZITA V LIBERCI</v>
      </c>
      <c r="J95" s="26"/>
    </row>
    <row r="96" spans="2:10" s="188" customFormat="1" ht="13.7" customHeight="1">
      <c r="B96" s="26"/>
      <c r="C96" s="192" t="s">
        <v>26</v>
      </c>
      <c r="F96" s="190" t="str">
        <f>IF(E18="","",E18)</f>
        <v xml:space="preserve"> </v>
      </c>
      <c r="J96" s="26"/>
    </row>
    <row r="97" spans="2:63" s="188" customFormat="1" ht="10.35" customHeight="1">
      <c r="B97" s="26"/>
      <c r="J97" s="26"/>
    </row>
    <row r="98" spans="2:63" s="9" customFormat="1" ht="29.25" customHeight="1">
      <c r="B98" s="94"/>
      <c r="C98" s="95" t="s">
        <v>109</v>
      </c>
      <c r="D98" s="96" t="s">
        <v>52</v>
      </c>
      <c r="E98" s="96" t="s">
        <v>48</v>
      </c>
      <c r="F98" s="96" t="s">
        <v>49</v>
      </c>
      <c r="G98" s="96" t="s">
        <v>110</v>
      </c>
      <c r="H98" s="96" t="s">
        <v>111</v>
      </c>
      <c r="I98" s="97" t="s">
        <v>112</v>
      </c>
      <c r="J98" s="94"/>
      <c r="K98" s="49" t="s">
        <v>1</v>
      </c>
      <c r="L98" s="50" t="s">
        <v>37</v>
      </c>
      <c r="M98" s="50" t="s">
        <v>113</v>
      </c>
      <c r="N98" s="50" t="s">
        <v>114</v>
      </c>
      <c r="O98" s="50" t="s">
        <v>115</v>
      </c>
      <c r="P98" s="50" t="s">
        <v>116</v>
      </c>
      <c r="Q98" s="50" t="s">
        <v>117</v>
      </c>
      <c r="R98" s="51" t="s">
        <v>118</v>
      </c>
    </row>
    <row r="99" spans="2:63" s="188" customFormat="1" ht="22.9" customHeight="1">
      <c r="B99" s="26"/>
      <c r="C99" s="54" t="s">
        <v>119</v>
      </c>
      <c r="J99" s="26"/>
      <c r="K99" s="52"/>
      <c r="L99" s="42"/>
      <c r="M99" s="42"/>
      <c r="N99" s="98">
        <f>N100+N282</f>
        <v>1402.7587699999999</v>
      </c>
      <c r="O99" s="42"/>
      <c r="P99" s="98">
        <f>P100+P282</f>
        <v>58.780327060000005</v>
      </c>
      <c r="Q99" s="42"/>
      <c r="R99" s="99">
        <f>R100+R282</f>
        <v>22.572876999999998</v>
      </c>
      <c r="AR99" s="190" t="s">
        <v>66</v>
      </c>
      <c r="AS99" s="190" t="s">
        <v>98</v>
      </c>
      <c r="BI99" s="100" t="e">
        <f>BI100+BI282</f>
        <v>#REF!</v>
      </c>
    </row>
    <row r="100" spans="2:63" s="10" customFormat="1" ht="25.9" customHeight="1">
      <c r="B100" s="101"/>
      <c r="D100" s="102" t="s">
        <v>66</v>
      </c>
      <c r="E100" s="103" t="s">
        <v>120</v>
      </c>
      <c r="F100" s="103" t="s">
        <v>121</v>
      </c>
      <c r="J100" s="101"/>
      <c r="K100" s="104"/>
      <c r="L100" s="105"/>
      <c r="M100" s="105"/>
      <c r="N100" s="106">
        <f>N101+N144+N156+N226+N274+N280</f>
        <v>751.81600300000002</v>
      </c>
      <c r="O100" s="105"/>
      <c r="P100" s="106">
        <f>P101+P144+P156+P226+P274+P280</f>
        <v>43.942313410000004</v>
      </c>
      <c r="Q100" s="105"/>
      <c r="R100" s="107">
        <f>R101+R144+R156+R226+R274+R280</f>
        <v>22.572876999999998</v>
      </c>
      <c r="AP100" s="102" t="s">
        <v>75</v>
      </c>
      <c r="AR100" s="108" t="s">
        <v>66</v>
      </c>
      <c r="AS100" s="108" t="s">
        <v>67</v>
      </c>
      <c r="AW100" s="102" t="s">
        <v>122</v>
      </c>
      <c r="BI100" s="109" t="e">
        <f>BI101+BI144+BI156+BI226+BI274+BI280</f>
        <v>#REF!</v>
      </c>
    </row>
    <row r="101" spans="2:63" s="10" customFormat="1" ht="22.9" customHeight="1">
      <c r="B101" s="101"/>
      <c r="D101" s="102" t="s">
        <v>66</v>
      </c>
      <c r="E101" s="110" t="s">
        <v>123</v>
      </c>
      <c r="F101" s="110" t="s">
        <v>124</v>
      </c>
      <c r="J101" s="101"/>
      <c r="K101" s="104"/>
      <c r="L101" s="105"/>
      <c r="M101" s="105"/>
      <c r="N101" s="106">
        <f>SUM(N102:N143)</f>
        <v>120.949535</v>
      </c>
      <c r="O101" s="105"/>
      <c r="P101" s="106">
        <f>SUM(P102:P143)</f>
        <v>25.664216419999999</v>
      </c>
      <c r="Q101" s="105"/>
      <c r="R101" s="107">
        <f>SUM(R102:R143)</f>
        <v>0</v>
      </c>
      <c r="AP101" s="102" t="s">
        <v>75</v>
      </c>
      <c r="AR101" s="108" t="s">
        <v>66</v>
      </c>
      <c r="AS101" s="108" t="s">
        <v>75</v>
      </c>
      <c r="AW101" s="102" t="s">
        <v>122</v>
      </c>
      <c r="BI101" s="109" t="e">
        <f>SUM(BI102:BI143)</f>
        <v>#REF!</v>
      </c>
    </row>
    <row r="102" spans="2:63" s="188" customFormat="1" ht="16.5" customHeight="1">
      <c r="B102" s="111"/>
      <c r="C102" s="112" t="s">
        <v>75</v>
      </c>
      <c r="D102" s="112" t="s">
        <v>125</v>
      </c>
      <c r="E102" s="113" t="s">
        <v>241</v>
      </c>
      <c r="F102" s="114" t="s">
        <v>242</v>
      </c>
      <c r="G102" s="115" t="s">
        <v>128</v>
      </c>
      <c r="H102" s="116">
        <v>4.2130000000000001</v>
      </c>
      <c r="I102" s="114" t="s">
        <v>1</v>
      </c>
      <c r="J102" s="26"/>
      <c r="K102" s="186" t="s">
        <v>1</v>
      </c>
      <c r="L102" s="117" t="s">
        <v>38</v>
      </c>
      <c r="M102" s="118">
        <v>4.7939999999999996</v>
      </c>
      <c r="N102" s="118">
        <f>M102*H102</f>
        <v>20.197122</v>
      </c>
      <c r="O102" s="118">
        <v>1.8774999999999999</v>
      </c>
      <c r="P102" s="118">
        <f>O102*H102</f>
        <v>7.9099075000000001</v>
      </c>
      <c r="Q102" s="118">
        <v>0</v>
      </c>
      <c r="R102" s="119">
        <f>Q102*H102</f>
        <v>0</v>
      </c>
      <c r="AP102" s="190" t="s">
        <v>130</v>
      </c>
      <c r="AR102" s="190" t="s">
        <v>125</v>
      </c>
      <c r="AS102" s="190" t="s">
        <v>77</v>
      </c>
      <c r="AW102" s="190" t="s">
        <v>122</v>
      </c>
      <c r="BC102" s="120" t="e">
        <f>IF(L102="základní",#REF!,0)</f>
        <v>#REF!</v>
      </c>
      <c r="BD102" s="120">
        <f>IF(L102="snížená",#REF!,0)</f>
        <v>0</v>
      </c>
      <c r="BE102" s="120">
        <f>IF(L102="zákl. přenesená",#REF!,0)</f>
        <v>0</v>
      </c>
      <c r="BF102" s="120">
        <f>IF(L102="sníž. přenesená",#REF!,0)</f>
        <v>0</v>
      </c>
      <c r="BG102" s="120">
        <f>IF(L102="nulová",#REF!,0)</f>
        <v>0</v>
      </c>
      <c r="BH102" s="190" t="s">
        <v>75</v>
      </c>
      <c r="BI102" s="120" t="e">
        <f>ROUND(#REF!*H102,2)</f>
        <v>#REF!</v>
      </c>
      <c r="BJ102" s="190" t="s">
        <v>130</v>
      </c>
      <c r="BK102" s="190" t="s">
        <v>243</v>
      </c>
    </row>
    <row r="103" spans="2:63" s="11" customFormat="1">
      <c r="B103" s="121"/>
      <c r="D103" s="122" t="s">
        <v>132</v>
      </c>
      <c r="E103" s="123" t="s">
        <v>1</v>
      </c>
      <c r="F103" s="124" t="s">
        <v>244</v>
      </c>
      <c r="H103" s="123" t="s">
        <v>1</v>
      </c>
      <c r="J103" s="121"/>
      <c r="K103" s="125"/>
      <c r="L103" s="126"/>
      <c r="M103" s="126"/>
      <c r="N103" s="126"/>
      <c r="O103" s="126"/>
      <c r="P103" s="126"/>
      <c r="Q103" s="126"/>
      <c r="R103" s="127"/>
      <c r="AR103" s="123" t="s">
        <v>132</v>
      </c>
      <c r="AS103" s="123" t="s">
        <v>77</v>
      </c>
      <c r="AT103" s="11" t="s">
        <v>75</v>
      </c>
      <c r="AU103" s="11" t="s">
        <v>29</v>
      </c>
      <c r="AV103" s="11" t="s">
        <v>67</v>
      </c>
      <c r="AW103" s="123" t="s">
        <v>122</v>
      </c>
    </row>
    <row r="104" spans="2:63" s="12" customFormat="1">
      <c r="B104" s="128"/>
      <c r="D104" s="122" t="s">
        <v>132</v>
      </c>
      <c r="E104" s="129" t="s">
        <v>1</v>
      </c>
      <c r="F104" s="130" t="s">
        <v>245</v>
      </c>
      <c r="H104" s="131">
        <v>4.2130000000000001</v>
      </c>
      <c r="J104" s="128"/>
      <c r="K104" s="132"/>
      <c r="L104" s="133"/>
      <c r="M104" s="133"/>
      <c r="N104" s="133"/>
      <c r="O104" s="133"/>
      <c r="P104" s="133"/>
      <c r="Q104" s="133"/>
      <c r="R104" s="134"/>
      <c r="AR104" s="129" t="s">
        <v>132</v>
      </c>
      <c r="AS104" s="129" t="s">
        <v>77</v>
      </c>
      <c r="AT104" s="12" t="s">
        <v>77</v>
      </c>
      <c r="AU104" s="12" t="s">
        <v>29</v>
      </c>
      <c r="AV104" s="12" t="s">
        <v>75</v>
      </c>
      <c r="AW104" s="129" t="s">
        <v>122</v>
      </c>
    </row>
    <row r="105" spans="2:63" s="188" customFormat="1" ht="16.5" customHeight="1">
      <c r="B105" s="111"/>
      <c r="C105" s="112" t="s">
        <v>77</v>
      </c>
      <c r="D105" s="112" t="s">
        <v>125</v>
      </c>
      <c r="E105" s="113" t="s">
        <v>246</v>
      </c>
      <c r="F105" s="114" t="s">
        <v>247</v>
      </c>
      <c r="G105" s="115" t="s">
        <v>128</v>
      </c>
      <c r="H105" s="116">
        <v>0.64600000000000002</v>
      </c>
      <c r="I105" s="114" t="s">
        <v>129</v>
      </c>
      <c r="J105" s="26"/>
      <c r="K105" s="186" t="s">
        <v>1</v>
      </c>
      <c r="L105" s="117" t="s">
        <v>38</v>
      </c>
      <c r="M105" s="118">
        <v>3.8420000000000001</v>
      </c>
      <c r="N105" s="118">
        <f>M105*H105</f>
        <v>2.481932</v>
      </c>
      <c r="O105" s="118">
        <v>1.8774999999999999</v>
      </c>
      <c r="P105" s="118">
        <f>O105*H105</f>
        <v>1.2128650000000001</v>
      </c>
      <c r="Q105" s="118">
        <v>0</v>
      </c>
      <c r="R105" s="119">
        <f>Q105*H105</f>
        <v>0</v>
      </c>
      <c r="AP105" s="190" t="s">
        <v>130</v>
      </c>
      <c r="AR105" s="190" t="s">
        <v>125</v>
      </c>
      <c r="AS105" s="190" t="s">
        <v>77</v>
      </c>
      <c r="AW105" s="190" t="s">
        <v>122</v>
      </c>
      <c r="BC105" s="120" t="e">
        <f>IF(L105="základní",#REF!,0)</f>
        <v>#REF!</v>
      </c>
      <c r="BD105" s="120">
        <f>IF(L105="snížená",#REF!,0)</f>
        <v>0</v>
      </c>
      <c r="BE105" s="120">
        <f>IF(L105="zákl. přenesená",#REF!,0)</f>
        <v>0</v>
      </c>
      <c r="BF105" s="120">
        <f>IF(L105="sníž. přenesená",#REF!,0)</f>
        <v>0</v>
      </c>
      <c r="BG105" s="120">
        <f>IF(L105="nulová",#REF!,0)</f>
        <v>0</v>
      </c>
      <c r="BH105" s="190" t="s">
        <v>75</v>
      </c>
      <c r="BI105" s="120" t="e">
        <f>ROUND(#REF!*H105,2)</f>
        <v>#REF!</v>
      </c>
      <c r="BJ105" s="190" t="s">
        <v>130</v>
      </c>
      <c r="BK105" s="190" t="s">
        <v>248</v>
      </c>
    </row>
    <row r="106" spans="2:63" s="11" customFormat="1">
      <c r="B106" s="121"/>
      <c r="D106" s="122" t="s">
        <v>132</v>
      </c>
      <c r="E106" s="123" t="s">
        <v>1</v>
      </c>
      <c r="F106" s="124" t="s">
        <v>249</v>
      </c>
      <c r="H106" s="123" t="s">
        <v>1</v>
      </c>
      <c r="J106" s="121"/>
      <c r="K106" s="125"/>
      <c r="L106" s="126"/>
      <c r="M106" s="126"/>
      <c r="N106" s="126"/>
      <c r="O106" s="126"/>
      <c r="P106" s="126"/>
      <c r="Q106" s="126"/>
      <c r="R106" s="127"/>
      <c r="AR106" s="123" t="s">
        <v>132</v>
      </c>
      <c r="AS106" s="123" t="s">
        <v>77</v>
      </c>
      <c r="AT106" s="11" t="s">
        <v>75</v>
      </c>
      <c r="AU106" s="11" t="s">
        <v>29</v>
      </c>
      <c r="AV106" s="11" t="s">
        <v>67</v>
      </c>
      <c r="AW106" s="123" t="s">
        <v>122</v>
      </c>
    </row>
    <row r="107" spans="2:63" s="12" customFormat="1">
      <c r="B107" s="128"/>
      <c r="D107" s="122" t="s">
        <v>132</v>
      </c>
      <c r="E107" s="129" t="s">
        <v>1</v>
      </c>
      <c r="F107" s="130" t="s">
        <v>250</v>
      </c>
      <c r="H107" s="131">
        <v>0.64600000000000002</v>
      </c>
      <c r="J107" s="128"/>
      <c r="K107" s="132"/>
      <c r="L107" s="133"/>
      <c r="M107" s="133"/>
      <c r="N107" s="133"/>
      <c r="O107" s="133"/>
      <c r="P107" s="133"/>
      <c r="Q107" s="133"/>
      <c r="R107" s="134"/>
      <c r="AR107" s="129" t="s">
        <v>132</v>
      </c>
      <c r="AS107" s="129" t="s">
        <v>77</v>
      </c>
      <c r="AT107" s="12" t="s">
        <v>77</v>
      </c>
      <c r="AU107" s="12" t="s">
        <v>29</v>
      </c>
      <c r="AV107" s="12" t="s">
        <v>75</v>
      </c>
      <c r="AW107" s="129" t="s">
        <v>122</v>
      </c>
    </row>
    <row r="108" spans="2:63" s="188" customFormat="1" ht="16.5" customHeight="1">
      <c r="B108" s="111"/>
      <c r="C108" s="112" t="s">
        <v>123</v>
      </c>
      <c r="D108" s="112" t="s">
        <v>125</v>
      </c>
      <c r="E108" s="113" t="s">
        <v>251</v>
      </c>
      <c r="F108" s="114" t="s">
        <v>252</v>
      </c>
      <c r="G108" s="115" t="s">
        <v>128</v>
      </c>
      <c r="H108" s="116">
        <v>0.377</v>
      </c>
      <c r="I108" s="114" t="s">
        <v>129</v>
      </c>
      <c r="J108" s="26"/>
      <c r="K108" s="186" t="s">
        <v>1</v>
      </c>
      <c r="L108" s="117" t="s">
        <v>38</v>
      </c>
      <c r="M108" s="118">
        <v>6.77</v>
      </c>
      <c r="N108" s="118">
        <f>M108*H108</f>
        <v>2.5522899999999997</v>
      </c>
      <c r="O108" s="118">
        <v>1.94302</v>
      </c>
      <c r="P108" s="118">
        <f>O108*H108</f>
        <v>0.73251853999999994</v>
      </c>
      <c r="Q108" s="118">
        <v>0</v>
      </c>
      <c r="R108" s="119">
        <f>Q108*H108</f>
        <v>0</v>
      </c>
      <c r="AP108" s="190" t="s">
        <v>130</v>
      </c>
      <c r="AR108" s="190" t="s">
        <v>125</v>
      </c>
      <c r="AS108" s="190" t="s">
        <v>77</v>
      </c>
      <c r="AW108" s="190" t="s">
        <v>122</v>
      </c>
      <c r="BC108" s="120" t="e">
        <f>IF(L108="základní",#REF!,0)</f>
        <v>#REF!</v>
      </c>
      <c r="BD108" s="120">
        <f>IF(L108="snížená",#REF!,0)</f>
        <v>0</v>
      </c>
      <c r="BE108" s="120">
        <f>IF(L108="zákl. přenesená",#REF!,0)</f>
        <v>0</v>
      </c>
      <c r="BF108" s="120">
        <f>IF(L108="sníž. přenesená",#REF!,0)</f>
        <v>0</v>
      </c>
      <c r="BG108" s="120">
        <f>IF(L108="nulová",#REF!,0)</f>
        <v>0</v>
      </c>
      <c r="BH108" s="190" t="s">
        <v>75</v>
      </c>
      <c r="BI108" s="120" t="e">
        <f>ROUND(#REF!*H108,2)</f>
        <v>#REF!</v>
      </c>
      <c r="BJ108" s="190" t="s">
        <v>130</v>
      </c>
      <c r="BK108" s="190" t="s">
        <v>253</v>
      </c>
    </row>
    <row r="109" spans="2:63" s="11" customFormat="1">
      <c r="B109" s="121"/>
      <c r="D109" s="122" t="s">
        <v>132</v>
      </c>
      <c r="E109" s="123" t="s">
        <v>1</v>
      </c>
      <c r="F109" s="124" t="s">
        <v>254</v>
      </c>
      <c r="H109" s="123" t="s">
        <v>1</v>
      </c>
      <c r="J109" s="121"/>
      <c r="K109" s="125"/>
      <c r="L109" s="126"/>
      <c r="M109" s="126"/>
      <c r="N109" s="126"/>
      <c r="O109" s="126"/>
      <c r="P109" s="126"/>
      <c r="Q109" s="126"/>
      <c r="R109" s="127"/>
      <c r="AR109" s="123" t="s">
        <v>132</v>
      </c>
      <c r="AS109" s="123" t="s">
        <v>77</v>
      </c>
      <c r="AT109" s="11" t="s">
        <v>75</v>
      </c>
      <c r="AU109" s="11" t="s">
        <v>29</v>
      </c>
      <c r="AV109" s="11" t="s">
        <v>67</v>
      </c>
      <c r="AW109" s="123" t="s">
        <v>122</v>
      </c>
    </row>
    <row r="110" spans="2:63" s="11" customFormat="1">
      <c r="B110" s="121"/>
      <c r="D110" s="122" t="s">
        <v>132</v>
      </c>
      <c r="E110" s="123" t="s">
        <v>1</v>
      </c>
      <c r="F110" s="124" t="s">
        <v>255</v>
      </c>
      <c r="H110" s="123" t="s">
        <v>1</v>
      </c>
      <c r="J110" s="121"/>
      <c r="K110" s="125"/>
      <c r="L110" s="126"/>
      <c r="M110" s="126"/>
      <c r="N110" s="126"/>
      <c r="O110" s="126"/>
      <c r="P110" s="126"/>
      <c r="Q110" s="126"/>
      <c r="R110" s="127"/>
      <c r="AR110" s="123" t="s">
        <v>132</v>
      </c>
      <c r="AS110" s="123" t="s">
        <v>77</v>
      </c>
      <c r="AT110" s="11" t="s">
        <v>75</v>
      </c>
      <c r="AU110" s="11" t="s">
        <v>29</v>
      </c>
      <c r="AV110" s="11" t="s">
        <v>67</v>
      </c>
      <c r="AW110" s="123" t="s">
        <v>122</v>
      </c>
    </row>
    <row r="111" spans="2:63" s="12" customFormat="1">
      <c r="B111" s="128"/>
      <c r="D111" s="122" t="s">
        <v>132</v>
      </c>
      <c r="E111" s="129" t="s">
        <v>1</v>
      </c>
      <c r="F111" s="130" t="s">
        <v>256</v>
      </c>
      <c r="H111" s="131">
        <v>0.33600000000000002</v>
      </c>
      <c r="J111" s="128"/>
      <c r="K111" s="132"/>
      <c r="L111" s="133"/>
      <c r="M111" s="133"/>
      <c r="N111" s="133"/>
      <c r="O111" s="133"/>
      <c r="P111" s="133"/>
      <c r="Q111" s="133"/>
      <c r="R111" s="134"/>
      <c r="AR111" s="129" t="s">
        <v>132</v>
      </c>
      <c r="AS111" s="129" t="s">
        <v>77</v>
      </c>
      <c r="AT111" s="12" t="s">
        <v>77</v>
      </c>
      <c r="AU111" s="12" t="s">
        <v>29</v>
      </c>
      <c r="AV111" s="12" t="s">
        <v>67</v>
      </c>
      <c r="AW111" s="129" t="s">
        <v>122</v>
      </c>
    </row>
    <row r="112" spans="2:63" s="11" customFormat="1">
      <c r="B112" s="121"/>
      <c r="D112" s="122" t="s">
        <v>132</v>
      </c>
      <c r="E112" s="123" t="s">
        <v>1</v>
      </c>
      <c r="F112" s="124" t="s">
        <v>257</v>
      </c>
      <c r="H112" s="123" t="s">
        <v>1</v>
      </c>
      <c r="J112" s="121"/>
      <c r="K112" s="125"/>
      <c r="L112" s="126"/>
      <c r="M112" s="126"/>
      <c r="N112" s="126"/>
      <c r="O112" s="126"/>
      <c r="P112" s="126"/>
      <c r="Q112" s="126"/>
      <c r="R112" s="127"/>
      <c r="AR112" s="123" t="s">
        <v>132</v>
      </c>
      <c r="AS112" s="123" t="s">
        <v>77</v>
      </c>
      <c r="AT112" s="11" t="s">
        <v>75</v>
      </c>
      <c r="AU112" s="11" t="s">
        <v>29</v>
      </c>
      <c r="AV112" s="11" t="s">
        <v>67</v>
      </c>
      <c r="AW112" s="123" t="s">
        <v>122</v>
      </c>
    </row>
    <row r="113" spans="2:63" s="12" customFormat="1">
      <c r="B113" s="128"/>
      <c r="D113" s="122" t="s">
        <v>132</v>
      </c>
      <c r="E113" s="129" t="s">
        <v>1</v>
      </c>
      <c r="F113" s="130" t="s">
        <v>258</v>
      </c>
      <c r="H113" s="131">
        <v>4.1000000000000002E-2</v>
      </c>
      <c r="J113" s="128"/>
      <c r="K113" s="132"/>
      <c r="L113" s="133"/>
      <c r="M113" s="133"/>
      <c r="N113" s="133"/>
      <c r="O113" s="133"/>
      <c r="P113" s="133"/>
      <c r="Q113" s="133"/>
      <c r="R113" s="134"/>
      <c r="AR113" s="129" t="s">
        <v>132</v>
      </c>
      <c r="AS113" s="129" t="s">
        <v>77</v>
      </c>
      <c r="AT113" s="12" t="s">
        <v>77</v>
      </c>
      <c r="AU113" s="12" t="s">
        <v>29</v>
      </c>
      <c r="AV113" s="12" t="s">
        <v>67</v>
      </c>
      <c r="AW113" s="129" t="s">
        <v>122</v>
      </c>
    </row>
    <row r="114" spans="2:63" s="13" customFormat="1">
      <c r="B114" s="147"/>
      <c r="D114" s="122" t="s">
        <v>132</v>
      </c>
      <c r="E114" s="148" t="s">
        <v>1</v>
      </c>
      <c r="F114" s="149" t="s">
        <v>259</v>
      </c>
      <c r="H114" s="150">
        <v>0.377</v>
      </c>
      <c r="J114" s="147"/>
      <c r="K114" s="151"/>
      <c r="L114" s="152"/>
      <c r="M114" s="152"/>
      <c r="N114" s="152"/>
      <c r="O114" s="152"/>
      <c r="P114" s="152"/>
      <c r="Q114" s="152"/>
      <c r="R114" s="153"/>
      <c r="AR114" s="148" t="s">
        <v>132</v>
      </c>
      <c r="AS114" s="148" t="s">
        <v>77</v>
      </c>
      <c r="AT114" s="13" t="s">
        <v>130</v>
      </c>
      <c r="AU114" s="13" t="s">
        <v>29</v>
      </c>
      <c r="AV114" s="13" t="s">
        <v>75</v>
      </c>
      <c r="AW114" s="148" t="s">
        <v>122</v>
      </c>
    </row>
    <row r="115" spans="2:63" s="188" customFormat="1" ht="16.5" customHeight="1">
      <c r="B115" s="111"/>
      <c r="C115" s="112" t="s">
        <v>130</v>
      </c>
      <c r="D115" s="112" t="s">
        <v>125</v>
      </c>
      <c r="E115" s="113" t="s">
        <v>260</v>
      </c>
      <c r="F115" s="114" t="s">
        <v>261</v>
      </c>
      <c r="G115" s="115" t="s">
        <v>157</v>
      </c>
      <c r="H115" s="116">
        <v>0.40600000000000003</v>
      </c>
      <c r="I115" s="114" t="s">
        <v>129</v>
      </c>
      <c r="J115" s="26"/>
      <c r="K115" s="186" t="s">
        <v>1</v>
      </c>
      <c r="L115" s="117" t="s">
        <v>38</v>
      </c>
      <c r="M115" s="118">
        <v>36.9</v>
      </c>
      <c r="N115" s="118">
        <f>M115*H115</f>
        <v>14.981400000000001</v>
      </c>
      <c r="O115" s="118">
        <v>1.0900000000000001</v>
      </c>
      <c r="P115" s="118">
        <f>O115*H115</f>
        <v>0.44254000000000004</v>
      </c>
      <c r="Q115" s="118">
        <v>0</v>
      </c>
      <c r="R115" s="119">
        <f>Q115*H115</f>
        <v>0</v>
      </c>
      <c r="AP115" s="190" t="s">
        <v>130</v>
      </c>
      <c r="AR115" s="190" t="s">
        <v>125</v>
      </c>
      <c r="AS115" s="190" t="s">
        <v>77</v>
      </c>
      <c r="AW115" s="190" t="s">
        <v>122</v>
      </c>
      <c r="BC115" s="120" t="e">
        <f>IF(L115="základní",#REF!,0)</f>
        <v>#REF!</v>
      </c>
      <c r="BD115" s="120">
        <f>IF(L115="snížená",#REF!,0)</f>
        <v>0</v>
      </c>
      <c r="BE115" s="120">
        <f>IF(L115="zákl. přenesená",#REF!,0)</f>
        <v>0</v>
      </c>
      <c r="BF115" s="120">
        <f>IF(L115="sníž. přenesená",#REF!,0)</f>
        <v>0</v>
      </c>
      <c r="BG115" s="120">
        <f>IF(L115="nulová",#REF!,0)</f>
        <v>0</v>
      </c>
      <c r="BH115" s="190" t="s">
        <v>75</v>
      </c>
      <c r="BI115" s="120" t="e">
        <f>ROUND(#REF!*H115,2)</f>
        <v>#REF!</v>
      </c>
      <c r="BJ115" s="190" t="s">
        <v>130</v>
      </c>
      <c r="BK115" s="190" t="s">
        <v>262</v>
      </c>
    </row>
    <row r="116" spans="2:63" s="11" customFormat="1">
      <c r="B116" s="121"/>
      <c r="D116" s="122" t="s">
        <v>132</v>
      </c>
      <c r="E116" s="123" t="s">
        <v>1</v>
      </c>
      <c r="F116" s="124" t="s">
        <v>263</v>
      </c>
      <c r="H116" s="123" t="s">
        <v>1</v>
      </c>
      <c r="J116" s="121"/>
      <c r="K116" s="125"/>
      <c r="L116" s="126"/>
      <c r="M116" s="126"/>
      <c r="N116" s="126"/>
      <c r="O116" s="126"/>
      <c r="P116" s="126"/>
      <c r="Q116" s="126"/>
      <c r="R116" s="127"/>
      <c r="AR116" s="123" t="s">
        <v>132</v>
      </c>
      <c r="AS116" s="123" t="s">
        <v>77</v>
      </c>
      <c r="AT116" s="11" t="s">
        <v>75</v>
      </c>
      <c r="AU116" s="11" t="s">
        <v>29</v>
      </c>
      <c r="AV116" s="11" t="s">
        <v>67</v>
      </c>
      <c r="AW116" s="123" t="s">
        <v>122</v>
      </c>
    </row>
    <row r="117" spans="2:63" s="11" customFormat="1">
      <c r="B117" s="121"/>
      <c r="D117" s="122" t="s">
        <v>132</v>
      </c>
      <c r="E117" s="123" t="s">
        <v>1</v>
      </c>
      <c r="F117" s="124" t="s">
        <v>133</v>
      </c>
      <c r="H117" s="123" t="s">
        <v>1</v>
      </c>
      <c r="J117" s="121"/>
      <c r="K117" s="125"/>
      <c r="L117" s="126"/>
      <c r="M117" s="126"/>
      <c r="N117" s="126"/>
      <c r="O117" s="126"/>
      <c r="P117" s="126"/>
      <c r="Q117" s="126"/>
      <c r="R117" s="127"/>
      <c r="AR117" s="123" t="s">
        <v>132</v>
      </c>
      <c r="AS117" s="123" t="s">
        <v>77</v>
      </c>
      <c r="AT117" s="11" t="s">
        <v>75</v>
      </c>
      <c r="AU117" s="11" t="s">
        <v>29</v>
      </c>
      <c r="AV117" s="11" t="s">
        <v>67</v>
      </c>
      <c r="AW117" s="123" t="s">
        <v>122</v>
      </c>
    </row>
    <row r="118" spans="2:63" s="12" customFormat="1">
      <c r="B118" s="128"/>
      <c r="D118" s="122" t="s">
        <v>132</v>
      </c>
      <c r="E118" s="129" t="s">
        <v>1</v>
      </c>
      <c r="F118" s="130" t="s">
        <v>264</v>
      </c>
      <c r="H118" s="131">
        <v>5.1999999999999998E-2</v>
      </c>
      <c r="J118" s="128"/>
      <c r="K118" s="132"/>
      <c r="L118" s="133"/>
      <c r="M118" s="133"/>
      <c r="N118" s="133"/>
      <c r="O118" s="133"/>
      <c r="P118" s="133"/>
      <c r="Q118" s="133"/>
      <c r="R118" s="134"/>
      <c r="AR118" s="129" t="s">
        <v>132</v>
      </c>
      <c r="AS118" s="129" t="s">
        <v>77</v>
      </c>
      <c r="AT118" s="12" t="s">
        <v>77</v>
      </c>
      <c r="AU118" s="12" t="s">
        <v>29</v>
      </c>
      <c r="AV118" s="12" t="s">
        <v>67</v>
      </c>
      <c r="AW118" s="129" t="s">
        <v>122</v>
      </c>
    </row>
    <row r="119" spans="2:63" s="11" customFormat="1">
      <c r="B119" s="121"/>
      <c r="D119" s="122" t="s">
        <v>132</v>
      </c>
      <c r="E119" s="123" t="s">
        <v>1</v>
      </c>
      <c r="F119" s="124" t="s">
        <v>254</v>
      </c>
      <c r="H119" s="123" t="s">
        <v>1</v>
      </c>
      <c r="J119" s="121"/>
      <c r="K119" s="125"/>
      <c r="L119" s="126"/>
      <c r="M119" s="126"/>
      <c r="N119" s="126"/>
      <c r="O119" s="126"/>
      <c r="P119" s="126"/>
      <c r="Q119" s="126"/>
      <c r="R119" s="127"/>
      <c r="AR119" s="123" t="s">
        <v>132</v>
      </c>
      <c r="AS119" s="123" t="s">
        <v>77</v>
      </c>
      <c r="AT119" s="11" t="s">
        <v>75</v>
      </c>
      <c r="AU119" s="11" t="s">
        <v>29</v>
      </c>
      <c r="AV119" s="11" t="s">
        <v>67</v>
      </c>
      <c r="AW119" s="123" t="s">
        <v>122</v>
      </c>
    </row>
    <row r="120" spans="2:63" s="11" customFormat="1">
      <c r="B120" s="121"/>
      <c r="D120" s="122" t="s">
        <v>132</v>
      </c>
      <c r="E120" s="123" t="s">
        <v>1</v>
      </c>
      <c r="F120" s="124" t="s">
        <v>255</v>
      </c>
      <c r="H120" s="123" t="s">
        <v>1</v>
      </c>
      <c r="J120" s="121"/>
      <c r="K120" s="125"/>
      <c r="L120" s="126"/>
      <c r="M120" s="126"/>
      <c r="N120" s="126"/>
      <c r="O120" s="126"/>
      <c r="P120" s="126"/>
      <c r="Q120" s="126"/>
      <c r="R120" s="127"/>
      <c r="AR120" s="123" t="s">
        <v>132</v>
      </c>
      <c r="AS120" s="123" t="s">
        <v>77</v>
      </c>
      <c r="AT120" s="11" t="s">
        <v>75</v>
      </c>
      <c r="AU120" s="11" t="s">
        <v>29</v>
      </c>
      <c r="AV120" s="11" t="s">
        <v>67</v>
      </c>
      <c r="AW120" s="123" t="s">
        <v>122</v>
      </c>
    </row>
    <row r="121" spans="2:63" s="12" customFormat="1">
      <c r="B121" s="128"/>
      <c r="D121" s="122" t="s">
        <v>132</v>
      </c>
      <c r="E121" s="129" t="s">
        <v>1</v>
      </c>
      <c r="F121" s="130" t="s">
        <v>265</v>
      </c>
      <c r="H121" s="131">
        <v>0.35399999999999998</v>
      </c>
      <c r="J121" s="128"/>
      <c r="K121" s="132"/>
      <c r="L121" s="133"/>
      <c r="M121" s="133"/>
      <c r="N121" s="133"/>
      <c r="O121" s="133"/>
      <c r="P121" s="133"/>
      <c r="Q121" s="133"/>
      <c r="R121" s="134"/>
      <c r="AR121" s="129" t="s">
        <v>132</v>
      </c>
      <c r="AS121" s="129" t="s">
        <v>77</v>
      </c>
      <c r="AT121" s="12" t="s">
        <v>77</v>
      </c>
      <c r="AU121" s="12" t="s">
        <v>29</v>
      </c>
      <c r="AV121" s="12" t="s">
        <v>67</v>
      </c>
      <c r="AW121" s="129" t="s">
        <v>122</v>
      </c>
    </row>
    <row r="122" spans="2:63" s="13" customFormat="1">
      <c r="B122" s="147"/>
      <c r="D122" s="122" t="s">
        <v>132</v>
      </c>
      <c r="E122" s="148" t="s">
        <v>1</v>
      </c>
      <c r="F122" s="149" t="s">
        <v>259</v>
      </c>
      <c r="H122" s="150">
        <v>0.40599999999999997</v>
      </c>
      <c r="J122" s="147"/>
      <c r="K122" s="151"/>
      <c r="L122" s="152"/>
      <c r="M122" s="152"/>
      <c r="N122" s="152"/>
      <c r="O122" s="152"/>
      <c r="P122" s="152"/>
      <c r="Q122" s="152"/>
      <c r="R122" s="153"/>
      <c r="AR122" s="148" t="s">
        <v>132</v>
      </c>
      <c r="AS122" s="148" t="s">
        <v>77</v>
      </c>
      <c r="AT122" s="13" t="s">
        <v>130</v>
      </c>
      <c r="AU122" s="13" t="s">
        <v>29</v>
      </c>
      <c r="AV122" s="13" t="s">
        <v>75</v>
      </c>
      <c r="AW122" s="148" t="s">
        <v>122</v>
      </c>
    </row>
    <row r="123" spans="2:63" s="188" customFormat="1" ht="16.5" customHeight="1">
      <c r="B123" s="111"/>
      <c r="C123" s="112" t="s">
        <v>154</v>
      </c>
      <c r="D123" s="112" t="s">
        <v>125</v>
      </c>
      <c r="E123" s="113" t="s">
        <v>266</v>
      </c>
      <c r="F123" s="114" t="s">
        <v>141</v>
      </c>
      <c r="G123" s="115" t="s">
        <v>137</v>
      </c>
      <c r="H123" s="116">
        <v>137.816</v>
      </c>
      <c r="I123" s="114" t="s">
        <v>1</v>
      </c>
      <c r="J123" s="26"/>
      <c r="K123" s="186" t="s">
        <v>1</v>
      </c>
      <c r="L123" s="117" t="s">
        <v>38</v>
      </c>
      <c r="M123" s="118">
        <v>0.55600000000000005</v>
      </c>
      <c r="N123" s="118">
        <f>M123*H123</f>
        <v>76.625696000000005</v>
      </c>
      <c r="O123" s="118">
        <v>0.10421999999999999</v>
      </c>
      <c r="P123" s="118">
        <f>O123*H123</f>
        <v>14.36318352</v>
      </c>
      <c r="Q123" s="118">
        <v>0</v>
      </c>
      <c r="R123" s="119">
        <f>Q123*H123</f>
        <v>0</v>
      </c>
      <c r="AP123" s="190" t="s">
        <v>130</v>
      </c>
      <c r="AR123" s="190" t="s">
        <v>125</v>
      </c>
      <c r="AS123" s="190" t="s">
        <v>77</v>
      </c>
      <c r="AW123" s="190" t="s">
        <v>122</v>
      </c>
      <c r="BC123" s="120" t="e">
        <f>IF(L123="základní",#REF!,0)</f>
        <v>#REF!</v>
      </c>
      <c r="BD123" s="120">
        <f>IF(L123="snížená",#REF!,0)</f>
        <v>0</v>
      </c>
      <c r="BE123" s="120">
        <f>IF(L123="zákl. přenesená",#REF!,0)</f>
        <v>0</v>
      </c>
      <c r="BF123" s="120">
        <f>IF(L123="sníž. přenesená",#REF!,0)</f>
        <v>0</v>
      </c>
      <c r="BG123" s="120">
        <f>IF(L123="nulová",#REF!,0)</f>
        <v>0</v>
      </c>
      <c r="BH123" s="190" t="s">
        <v>75</v>
      </c>
      <c r="BI123" s="120" t="e">
        <f>ROUND(#REF!*H123,2)</f>
        <v>#REF!</v>
      </c>
      <c r="BJ123" s="190" t="s">
        <v>130</v>
      </c>
      <c r="BK123" s="190" t="s">
        <v>267</v>
      </c>
    </row>
    <row r="124" spans="2:63" s="11" customFormat="1">
      <c r="B124" s="121"/>
      <c r="D124" s="122" t="s">
        <v>132</v>
      </c>
      <c r="E124" s="123" t="s">
        <v>1</v>
      </c>
      <c r="F124" s="124" t="s">
        <v>255</v>
      </c>
      <c r="H124" s="123" t="s">
        <v>1</v>
      </c>
      <c r="J124" s="121"/>
      <c r="K124" s="125"/>
      <c r="L124" s="126"/>
      <c r="M124" s="126"/>
      <c r="N124" s="126"/>
      <c r="O124" s="126"/>
      <c r="P124" s="126"/>
      <c r="Q124" s="126"/>
      <c r="R124" s="127"/>
      <c r="AR124" s="123" t="s">
        <v>132</v>
      </c>
      <c r="AS124" s="123" t="s">
        <v>77</v>
      </c>
      <c r="AT124" s="11" t="s">
        <v>75</v>
      </c>
      <c r="AU124" s="11" t="s">
        <v>29</v>
      </c>
      <c r="AV124" s="11" t="s">
        <v>67</v>
      </c>
      <c r="AW124" s="123" t="s">
        <v>122</v>
      </c>
    </row>
    <row r="125" spans="2:63" s="12" customFormat="1">
      <c r="B125" s="128"/>
      <c r="D125" s="122" t="s">
        <v>132</v>
      </c>
      <c r="E125" s="129" t="s">
        <v>1</v>
      </c>
      <c r="F125" s="130" t="s">
        <v>268</v>
      </c>
      <c r="H125" s="131">
        <v>52.5</v>
      </c>
      <c r="J125" s="128"/>
      <c r="K125" s="132"/>
      <c r="L125" s="133"/>
      <c r="M125" s="133"/>
      <c r="N125" s="133"/>
      <c r="O125" s="133"/>
      <c r="P125" s="133"/>
      <c r="Q125" s="133"/>
      <c r="R125" s="134"/>
      <c r="AR125" s="129" t="s">
        <v>132</v>
      </c>
      <c r="AS125" s="129" t="s">
        <v>77</v>
      </c>
      <c r="AT125" s="12" t="s">
        <v>77</v>
      </c>
      <c r="AU125" s="12" t="s">
        <v>29</v>
      </c>
      <c r="AV125" s="12" t="s">
        <v>67</v>
      </c>
      <c r="AW125" s="129" t="s">
        <v>122</v>
      </c>
    </row>
    <row r="126" spans="2:63" s="12" customFormat="1">
      <c r="B126" s="128"/>
      <c r="D126" s="122" t="s">
        <v>132</v>
      </c>
      <c r="E126" s="129" t="s">
        <v>1</v>
      </c>
      <c r="F126" s="130" t="s">
        <v>269</v>
      </c>
      <c r="H126" s="131">
        <v>-1.64</v>
      </c>
      <c r="J126" s="128"/>
      <c r="K126" s="132"/>
      <c r="L126" s="133"/>
      <c r="M126" s="133"/>
      <c r="N126" s="133"/>
      <c r="O126" s="133"/>
      <c r="P126" s="133"/>
      <c r="Q126" s="133"/>
      <c r="R126" s="134"/>
      <c r="AR126" s="129" t="s">
        <v>132</v>
      </c>
      <c r="AS126" s="129" t="s">
        <v>77</v>
      </c>
      <c r="AT126" s="12" t="s">
        <v>77</v>
      </c>
      <c r="AU126" s="12" t="s">
        <v>29</v>
      </c>
      <c r="AV126" s="12" t="s">
        <v>67</v>
      </c>
      <c r="AW126" s="129" t="s">
        <v>122</v>
      </c>
    </row>
    <row r="127" spans="2:63" s="11" customFormat="1">
      <c r="B127" s="121"/>
      <c r="D127" s="122" t="s">
        <v>132</v>
      </c>
      <c r="E127" s="123" t="s">
        <v>1</v>
      </c>
      <c r="F127" s="124" t="s">
        <v>133</v>
      </c>
      <c r="H127" s="123" t="s">
        <v>1</v>
      </c>
      <c r="J127" s="121"/>
      <c r="K127" s="125"/>
      <c r="L127" s="126"/>
      <c r="M127" s="126"/>
      <c r="N127" s="126"/>
      <c r="O127" s="126"/>
      <c r="P127" s="126"/>
      <c r="Q127" s="126"/>
      <c r="R127" s="127"/>
      <c r="AR127" s="123" t="s">
        <v>132</v>
      </c>
      <c r="AS127" s="123" t="s">
        <v>77</v>
      </c>
      <c r="AT127" s="11" t="s">
        <v>75</v>
      </c>
      <c r="AU127" s="11" t="s">
        <v>29</v>
      </c>
      <c r="AV127" s="11" t="s">
        <v>67</v>
      </c>
      <c r="AW127" s="123" t="s">
        <v>122</v>
      </c>
    </row>
    <row r="128" spans="2:63" s="12" customFormat="1">
      <c r="B128" s="128"/>
      <c r="D128" s="122" t="s">
        <v>132</v>
      </c>
      <c r="E128" s="129" t="s">
        <v>1</v>
      </c>
      <c r="F128" s="130" t="s">
        <v>270</v>
      </c>
      <c r="H128" s="131">
        <v>91.816000000000003</v>
      </c>
      <c r="J128" s="128"/>
      <c r="K128" s="132"/>
      <c r="L128" s="133"/>
      <c r="M128" s="133"/>
      <c r="N128" s="133"/>
      <c r="O128" s="133"/>
      <c r="P128" s="133"/>
      <c r="Q128" s="133"/>
      <c r="R128" s="134"/>
      <c r="AR128" s="129" t="s">
        <v>132</v>
      </c>
      <c r="AS128" s="129" t="s">
        <v>77</v>
      </c>
      <c r="AT128" s="12" t="s">
        <v>77</v>
      </c>
      <c r="AU128" s="12" t="s">
        <v>29</v>
      </c>
      <c r="AV128" s="12" t="s">
        <v>67</v>
      </c>
      <c r="AW128" s="129" t="s">
        <v>122</v>
      </c>
    </row>
    <row r="129" spans="2:63" s="12" customFormat="1">
      <c r="B129" s="128"/>
      <c r="D129" s="122" t="s">
        <v>132</v>
      </c>
      <c r="E129" s="129" t="s">
        <v>1</v>
      </c>
      <c r="F129" s="130" t="s">
        <v>271</v>
      </c>
      <c r="H129" s="131">
        <v>2.1</v>
      </c>
      <c r="J129" s="128"/>
      <c r="K129" s="132"/>
      <c r="L129" s="133"/>
      <c r="M129" s="133"/>
      <c r="N129" s="133"/>
      <c r="O129" s="133"/>
      <c r="P129" s="133"/>
      <c r="Q129" s="133"/>
      <c r="R129" s="134"/>
      <c r="AR129" s="129" t="s">
        <v>132</v>
      </c>
      <c r="AS129" s="129" t="s">
        <v>77</v>
      </c>
      <c r="AT129" s="12" t="s">
        <v>77</v>
      </c>
      <c r="AU129" s="12" t="s">
        <v>29</v>
      </c>
      <c r="AV129" s="12" t="s">
        <v>67</v>
      </c>
      <c r="AW129" s="129" t="s">
        <v>122</v>
      </c>
    </row>
    <row r="130" spans="2:63" s="12" customFormat="1">
      <c r="B130" s="128"/>
      <c r="D130" s="122" t="s">
        <v>132</v>
      </c>
      <c r="E130" s="129" t="s">
        <v>1</v>
      </c>
      <c r="F130" s="130" t="s">
        <v>272</v>
      </c>
      <c r="H130" s="131">
        <v>-6.96</v>
      </c>
      <c r="J130" s="128"/>
      <c r="K130" s="132"/>
      <c r="L130" s="133"/>
      <c r="M130" s="133"/>
      <c r="N130" s="133"/>
      <c r="O130" s="133"/>
      <c r="P130" s="133"/>
      <c r="Q130" s="133"/>
      <c r="R130" s="134"/>
      <c r="AR130" s="129" t="s">
        <v>132</v>
      </c>
      <c r="AS130" s="129" t="s">
        <v>77</v>
      </c>
      <c r="AT130" s="12" t="s">
        <v>77</v>
      </c>
      <c r="AU130" s="12" t="s">
        <v>29</v>
      </c>
      <c r="AV130" s="12" t="s">
        <v>67</v>
      </c>
      <c r="AW130" s="129" t="s">
        <v>122</v>
      </c>
    </row>
    <row r="131" spans="2:63" s="13" customFormat="1">
      <c r="B131" s="147"/>
      <c r="D131" s="122" t="s">
        <v>132</v>
      </c>
      <c r="E131" s="148" t="s">
        <v>1</v>
      </c>
      <c r="F131" s="149" t="s">
        <v>259</v>
      </c>
      <c r="H131" s="150">
        <v>137.81599999999997</v>
      </c>
      <c r="J131" s="147"/>
      <c r="K131" s="151"/>
      <c r="L131" s="152"/>
      <c r="M131" s="152"/>
      <c r="N131" s="152"/>
      <c r="O131" s="152"/>
      <c r="P131" s="152"/>
      <c r="Q131" s="152"/>
      <c r="R131" s="153"/>
      <c r="AR131" s="148" t="s">
        <v>132</v>
      </c>
      <c r="AS131" s="148" t="s">
        <v>77</v>
      </c>
      <c r="AT131" s="13" t="s">
        <v>130</v>
      </c>
      <c r="AU131" s="13" t="s">
        <v>29</v>
      </c>
      <c r="AV131" s="13" t="s">
        <v>75</v>
      </c>
      <c r="AW131" s="148" t="s">
        <v>122</v>
      </c>
    </row>
    <row r="132" spans="2:63" s="188" customFormat="1" ht="16.5" customHeight="1">
      <c r="B132" s="111"/>
      <c r="C132" s="112" t="s">
        <v>159</v>
      </c>
      <c r="D132" s="112" t="s">
        <v>125</v>
      </c>
      <c r="E132" s="113" t="s">
        <v>273</v>
      </c>
      <c r="F132" s="114" t="s">
        <v>274</v>
      </c>
      <c r="G132" s="115" t="s">
        <v>137</v>
      </c>
      <c r="H132" s="116">
        <v>2.3519999999999999</v>
      </c>
      <c r="I132" s="114" t="s">
        <v>148</v>
      </c>
      <c r="J132" s="26"/>
      <c r="K132" s="186" t="s">
        <v>1</v>
      </c>
      <c r="L132" s="117" t="s">
        <v>38</v>
      </c>
      <c r="M132" s="118">
        <v>1.21</v>
      </c>
      <c r="N132" s="118">
        <f>M132*H132</f>
        <v>2.8459199999999996</v>
      </c>
      <c r="O132" s="118">
        <v>0.17818000000000001</v>
      </c>
      <c r="P132" s="118">
        <f>O132*H132</f>
        <v>0.41907936000000001</v>
      </c>
      <c r="Q132" s="118">
        <v>0</v>
      </c>
      <c r="R132" s="119">
        <f>Q132*H132</f>
        <v>0</v>
      </c>
      <c r="AP132" s="190" t="s">
        <v>130</v>
      </c>
      <c r="AR132" s="190" t="s">
        <v>125</v>
      </c>
      <c r="AS132" s="190" t="s">
        <v>77</v>
      </c>
      <c r="AW132" s="190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190" t="s">
        <v>75</v>
      </c>
      <c r="BI132" s="120" t="e">
        <f>ROUND(#REF!*H132,2)</f>
        <v>#REF!</v>
      </c>
      <c r="BJ132" s="190" t="s">
        <v>130</v>
      </c>
      <c r="BK132" s="190" t="s">
        <v>275</v>
      </c>
    </row>
    <row r="133" spans="2:63" s="11" customFormat="1">
      <c r="B133" s="121"/>
      <c r="D133" s="122" t="s">
        <v>132</v>
      </c>
      <c r="E133" s="123" t="s">
        <v>1</v>
      </c>
      <c r="F133" s="124" t="s">
        <v>276</v>
      </c>
      <c r="H133" s="123" t="s">
        <v>1</v>
      </c>
      <c r="J133" s="121"/>
      <c r="K133" s="125"/>
      <c r="L133" s="126"/>
      <c r="M133" s="126"/>
      <c r="N133" s="126"/>
      <c r="O133" s="126"/>
      <c r="P133" s="126"/>
      <c r="Q133" s="126"/>
      <c r="R133" s="127"/>
      <c r="AR133" s="123" t="s">
        <v>132</v>
      </c>
      <c r="AS133" s="123" t="s">
        <v>77</v>
      </c>
      <c r="AT133" s="11" t="s">
        <v>75</v>
      </c>
      <c r="AU133" s="11" t="s">
        <v>29</v>
      </c>
      <c r="AV133" s="11" t="s">
        <v>67</v>
      </c>
      <c r="AW133" s="123" t="s">
        <v>122</v>
      </c>
    </row>
    <row r="134" spans="2:63" s="12" customFormat="1">
      <c r="B134" s="128"/>
      <c r="D134" s="122" t="s">
        <v>132</v>
      </c>
      <c r="E134" s="129" t="s">
        <v>1</v>
      </c>
      <c r="F134" s="130" t="s">
        <v>277</v>
      </c>
      <c r="H134" s="131">
        <v>1.792</v>
      </c>
      <c r="J134" s="128"/>
      <c r="K134" s="132"/>
      <c r="L134" s="133"/>
      <c r="M134" s="133"/>
      <c r="N134" s="133"/>
      <c r="O134" s="133"/>
      <c r="P134" s="133"/>
      <c r="Q134" s="133"/>
      <c r="R134" s="134"/>
      <c r="AR134" s="129" t="s">
        <v>132</v>
      </c>
      <c r="AS134" s="129" t="s">
        <v>77</v>
      </c>
      <c r="AT134" s="12" t="s">
        <v>77</v>
      </c>
      <c r="AU134" s="12" t="s">
        <v>29</v>
      </c>
      <c r="AV134" s="12" t="s">
        <v>67</v>
      </c>
      <c r="AW134" s="129" t="s">
        <v>122</v>
      </c>
    </row>
    <row r="135" spans="2:63" s="11" customFormat="1">
      <c r="B135" s="121"/>
      <c r="D135" s="122" t="s">
        <v>132</v>
      </c>
      <c r="E135" s="123" t="s">
        <v>1</v>
      </c>
      <c r="F135" s="124" t="s">
        <v>257</v>
      </c>
      <c r="H135" s="123" t="s">
        <v>1</v>
      </c>
      <c r="J135" s="121"/>
      <c r="K135" s="125"/>
      <c r="L135" s="126"/>
      <c r="M135" s="126"/>
      <c r="N135" s="126"/>
      <c r="O135" s="126"/>
      <c r="P135" s="126"/>
      <c r="Q135" s="126"/>
      <c r="R135" s="127"/>
      <c r="AR135" s="123" t="s">
        <v>132</v>
      </c>
      <c r="AS135" s="123" t="s">
        <v>77</v>
      </c>
      <c r="AT135" s="11" t="s">
        <v>75</v>
      </c>
      <c r="AU135" s="11" t="s">
        <v>29</v>
      </c>
      <c r="AV135" s="11" t="s">
        <v>67</v>
      </c>
      <c r="AW135" s="123" t="s">
        <v>122</v>
      </c>
    </row>
    <row r="136" spans="2:63" s="12" customFormat="1">
      <c r="B136" s="128"/>
      <c r="D136" s="122" t="s">
        <v>132</v>
      </c>
      <c r="E136" s="129" t="s">
        <v>1</v>
      </c>
      <c r="F136" s="130" t="s">
        <v>278</v>
      </c>
      <c r="H136" s="131">
        <v>0.56000000000000005</v>
      </c>
      <c r="J136" s="128"/>
      <c r="K136" s="132"/>
      <c r="L136" s="133"/>
      <c r="M136" s="133"/>
      <c r="N136" s="133"/>
      <c r="O136" s="133"/>
      <c r="P136" s="133"/>
      <c r="Q136" s="133"/>
      <c r="R136" s="134"/>
      <c r="AR136" s="129" t="s">
        <v>132</v>
      </c>
      <c r="AS136" s="129" t="s">
        <v>77</v>
      </c>
      <c r="AT136" s="12" t="s">
        <v>77</v>
      </c>
      <c r="AU136" s="12" t="s">
        <v>29</v>
      </c>
      <c r="AV136" s="12" t="s">
        <v>67</v>
      </c>
      <c r="AW136" s="129" t="s">
        <v>122</v>
      </c>
    </row>
    <row r="137" spans="2:63" s="13" customFormat="1">
      <c r="B137" s="147"/>
      <c r="D137" s="122" t="s">
        <v>132</v>
      </c>
      <c r="E137" s="148" t="s">
        <v>1</v>
      </c>
      <c r="F137" s="149" t="s">
        <v>259</v>
      </c>
      <c r="H137" s="150">
        <v>2.3520000000000003</v>
      </c>
      <c r="J137" s="147"/>
      <c r="K137" s="151"/>
      <c r="L137" s="152"/>
      <c r="M137" s="152"/>
      <c r="N137" s="152"/>
      <c r="O137" s="152"/>
      <c r="P137" s="152"/>
      <c r="Q137" s="152"/>
      <c r="R137" s="153"/>
      <c r="AR137" s="148" t="s">
        <v>132</v>
      </c>
      <c r="AS137" s="148" t="s">
        <v>77</v>
      </c>
      <c r="AT137" s="13" t="s">
        <v>130</v>
      </c>
      <c r="AU137" s="13" t="s">
        <v>29</v>
      </c>
      <c r="AV137" s="13" t="s">
        <v>75</v>
      </c>
      <c r="AW137" s="148" t="s">
        <v>122</v>
      </c>
    </row>
    <row r="138" spans="2:63" s="188" customFormat="1" ht="16.5" customHeight="1">
      <c r="B138" s="111"/>
      <c r="C138" s="112" t="s">
        <v>163</v>
      </c>
      <c r="D138" s="112" t="s">
        <v>125</v>
      </c>
      <c r="E138" s="113" t="s">
        <v>279</v>
      </c>
      <c r="F138" s="114" t="s">
        <v>280</v>
      </c>
      <c r="G138" s="115" t="s">
        <v>128</v>
      </c>
      <c r="H138" s="116">
        <v>0.22500000000000001</v>
      </c>
      <c r="I138" s="114" t="s">
        <v>1</v>
      </c>
      <c r="J138" s="26"/>
      <c r="K138" s="186" t="s">
        <v>1</v>
      </c>
      <c r="L138" s="117" t="s">
        <v>38</v>
      </c>
      <c r="M138" s="118">
        <v>5.6230000000000002</v>
      </c>
      <c r="N138" s="118">
        <f>M138*H138</f>
        <v>1.2651750000000002</v>
      </c>
      <c r="O138" s="118">
        <v>2.5960999999999999</v>
      </c>
      <c r="P138" s="118">
        <f>O138*H138</f>
        <v>0.58412249999999999</v>
      </c>
      <c r="Q138" s="118">
        <v>0</v>
      </c>
      <c r="R138" s="119">
        <f>Q138*H138</f>
        <v>0</v>
      </c>
      <c r="AP138" s="190" t="s">
        <v>130</v>
      </c>
      <c r="AR138" s="190" t="s">
        <v>125</v>
      </c>
      <c r="AS138" s="190" t="s">
        <v>77</v>
      </c>
      <c r="AW138" s="190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190" t="s">
        <v>75</v>
      </c>
      <c r="BI138" s="120" t="e">
        <f>ROUND(#REF!*H138,2)</f>
        <v>#REF!</v>
      </c>
      <c r="BJ138" s="190" t="s">
        <v>130</v>
      </c>
      <c r="BK138" s="190" t="s">
        <v>281</v>
      </c>
    </row>
    <row r="139" spans="2:63" s="11" customFormat="1">
      <c r="B139" s="121"/>
      <c r="D139" s="122" t="s">
        <v>132</v>
      </c>
      <c r="E139" s="123" t="s">
        <v>1</v>
      </c>
      <c r="F139" s="124" t="s">
        <v>282</v>
      </c>
      <c r="H139" s="123" t="s">
        <v>1</v>
      </c>
      <c r="J139" s="121"/>
      <c r="K139" s="125"/>
      <c r="L139" s="126"/>
      <c r="M139" s="126"/>
      <c r="N139" s="126"/>
      <c r="O139" s="126"/>
      <c r="P139" s="126"/>
      <c r="Q139" s="126"/>
      <c r="R139" s="127"/>
      <c r="AR139" s="123" t="s">
        <v>132</v>
      </c>
      <c r="AS139" s="123" t="s">
        <v>77</v>
      </c>
      <c r="AT139" s="11" t="s">
        <v>75</v>
      </c>
      <c r="AU139" s="11" t="s">
        <v>29</v>
      </c>
      <c r="AV139" s="11" t="s">
        <v>67</v>
      </c>
      <c r="AW139" s="123" t="s">
        <v>122</v>
      </c>
    </row>
    <row r="140" spans="2:63" s="12" customFormat="1">
      <c r="B140" s="128"/>
      <c r="D140" s="122" t="s">
        <v>132</v>
      </c>
      <c r="E140" s="129" t="s">
        <v>1</v>
      </c>
      <c r="F140" s="130" t="s">
        <v>283</v>
      </c>
      <c r="H140" s="131">
        <v>0.13500000000000001</v>
      </c>
      <c r="J140" s="128"/>
      <c r="K140" s="132"/>
      <c r="L140" s="133"/>
      <c r="M140" s="133"/>
      <c r="N140" s="133"/>
      <c r="O140" s="133"/>
      <c r="P140" s="133"/>
      <c r="Q140" s="133"/>
      <c r="R140" s="134"/>
      <c r="AR140" s="129" t="s">
        <v>132</v>
      </c>
      <c r="AS140" s="129" t="s">
        <v>77</v>
      </c>
      <c r="AT140" s="12" t="s">
        <v>77</v>
      </c>
      <c r="AU140" s="12" t="s">
        <v>29</v>
      </c>
      <c r="AV140" s="12" t="s">
        <v>67</v>
      </c>
      <c r="AW140" s="129" t="s">
        <v>122</v>
      </c>
    </row>
    <row r="141" spans="2:63" s="11" customFormat="1">
      <c r="B141" s="121"/>
      <c r="D141" s="122" t="s">
        <v>132</v>
      </c>
      <c r="E141" s="123" t="s">
        <v>1</v>
      </c>
      <c r="F141" s="124" t="s">
        <v>284</v>
      </c>
      <c r="H141" s="123" t="s">
        <v>1</v>
      </c>
      <c r="J141" s="121"/>
      <c r="K141" s="125"/>
      <c r="L141" s="126"/>
      <c r="M141" s="126"/>
      <c r="N141" s="126"/>
      <c r="O141" s="126"/>
      <c r="P141" s="126"/>
      <c r="Q141" s="126"/>
      <c r="R141" s="127"/>
      <c r="AR141" s="123" t="s">
        <v>132</v>
      </c>
      <c r="AS141" s="123" t="s">
        <v>77</v>
      </c>
      <c r="AT141" s="11" t="s">
        <v>75</v>
      </c>
      <c r="AU141" s="11" t="s">
        <v>29</v>
      </c>
      <c r="AV141" s="11" t="s">
        <v>67</v>
      </c>
      <c r="AW141" s="123" t="s">
        <v>122</v>
      </c>
    </row>
    <row r="142" spans="2:63" s="12" customFormat="1">
      <c r="B142" s="128"/>
      <c r="D142" s="122" t="s">
        <v>132</v>
      </c>
      <c r="E142" s="129" t="s">
        <v>1</v>
      </c>
      <c r="F142" s="130" t="s">
        <v>285</v>
      </c>
      <c r="H142" s="131">
        <v>0.09</v>
      </c>
      <c r="J142" s="128"/>
      <c r="K142" s="132"/>
      <c r="L142" s="133"/>
      <c r="M142" s="133"/>
      <c r="N142" s="133"/>
      <c r="O142" s="133"/>
      <c r="P142" s="133"/>
      <c r="Q142" s="133"/>
      <c r="R142" s="134"/>
      <c r="AR142" s="129" t="s">
        <v>132</v>
      </c>
      <c r="AS142" s="129" t="s">
        <v>77</v>
      </c>
      <c r="AT142" s="12" t="s">
        <v>77</v>
      </c>
      <c r="AU142" s="12" t="s">
        <v>29</v>
      </c>
      <c r="AV142" s="12" t="s">
        <v>67</v>
      </c>
      <c r="AW142" s="129" t="s">
        <v>122</v>
      </c>
    </row>
    <row r="143" spans="2:63" s="13" customFormat="1">
      <c r="B143" s="147"/>
      <c r="D143" s="122" t="s">
        <v>132</v>
      </c>
      <c r="E143" s="148" t="s">
        <v>1</v>
      </c>
      <c r="F143" s="149" t="s">
        <v>259</v>
      </c>
      <c r="H143" s="150">
        <v>0.22500000000000001</v>
      </c>
      <c r="J143" s="147"/>
      <c r="K143" s="151"/>
      <c r="L143" s="152"/>
      <c r="M143" s="152"/>
      <c r="N143" s="152"/>
      <c r="O143" s="152"/>
      <c r="P143" s="152"/>
      <c r="Q143" s="152"/>
      <c r="R143" s="153"/>
      <c r="AR143" s="148" t="s">
        <v>132</v>
      </c>
      <c r="AS143" s="148" t="s">
        <v>77</v>
      </c>
      <c r="AT143" s="13" t="s">
        <v>130</v>
      </c>
      <c r="AU143" s="13" t="s">
        <v>29</v>
      </c>
      <c r="AV143" s="13" t="s">
        <v>75</v>
      </c>
      <c r="AW143" s="148" t="s">
        <v>122</v>
      </c>
    </row>
    <row r="144" spans="2:63" s="10" customFormat="1" ht="22.9" customHeight="1">
      <c r="B144" s="101"/>
      <c r="D144" s="102" t="s">
        <v>66</v>
      </c>
      <c r="E144" s="110" t="s">
        <v>130</v>
      </c>
      <c r="F144" s="110" t="s">
        <v>286</v>
      </c>
      <c r="J144" s="101"/>
      <c r="K144" s="104"/>
      <c r="L144" s="105"/>
      <c r="M144" s="105"/>
      <c r="N144" s="106">
        <f>SUM(N145:N155)</f>
        <v>18.158878999999999</v>
      </c>
      <c r="O144" s="105"/>
      <c r="P144" s="106">
        <f>SUM(P145:P155)</f>
        <v>2.7489494499999996</v>
      </c>
      <c r="Q144" s="105"/>
      <c r="R144" s="107">
        <f>SUM(R145:R155)</f>
        <v>0</v>
      </c>
      <c r="AP144" s="102" t="s">
        <v>75</v>
      </c>
      <c r="AR144" s="108" t="s">
        <v>66</v>
      </c>
      <c r="AS144" s="108" t="s">
        <v>75</v>
      </c>
      <c r="AW144" s="102" t="s">
        <v>122</v>
      </c>
      <c r="BI144" s="109" t="e">
        <f>SUM(BI145:BI155)</f>
        <v>#REF!</v>
      </c>
    </row>
    <row r="145" spans="2:63" s="188" customFormat="1" ht="16.5" customHeight="1">
      <c r="B145" s="111"/>
      <c r="C145" s="112" t="s">
        <v>167</v>
      </c>
      <c r="D145" s="112" t="s">
        <v>125</v>
      </c>
      <c r="E145" s="113" t="s">
        <v>287</v>
      </c>
      <c r="F145" s="114" t="s">
        <v>288</v>
      </c>
      <c r="G145" s="115" t="s">
        <v>128</v>
      </c>
      <c r="H145" s="116">
        <v>1.048</v>
      </c>
      <c r="I145" s="114" t="s">
        <v>129</v>
      </c>
      <c r="J145" s="26"/>
      <c r="K145" s="186" t="s">
        <v>1</v>
      </c>
      <c r="L145" s="117" t="s">
        <v>38</v>
      </c>
      <c r="M145" s="118">
        <v>1.448</v>
      </c>
      <c r="N145" s="118">
        <f>M145*H145</f>
        <v>1.517504</v>
      </c>
      <c r="O145" s="118">
        <v>2.4533999999999998</v>
      </c>
      <c r="P145" s="118">
        <f>O145*H145</f>
        <v>2.5711632</v>
      </c>
      <c r="Q145" s="118">
        <v>0</v>
      </c>
      <c r="R145" s="119">
        <f>Q145*H145</f>
        <v>0</v>
      </c>
      <c r="AP145" s="190" t="s">
        <v>130</v>
      </c>
      <c r="AR145" s="190" t="s">
        <v>125</v>
      </c>
      <c r="AS145" s="190" t="s">
        <v>77</v>
      </c>
      <c r="AW145" s="190" t="s">
        <v>122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190" t="s">
        <v>75</v>
      </c>
      <c r="BI145" s="120" t="e">
        <f>ROUND(#REF!*H145,2)</f>
        <v>#REF!</v>
      </c>
      <c r="BJ145" s="190" t="s">
        <v>130</v>
      </c>
      <c r="BK145" s="190" t="s">
        <v>289</v>
      </c>
    </row>
    <row r="146" spans="2:63" s="11" customFormat="1">
      <c r="B146" s="121"/>
      <c r="D146" s="122" t="s">
        <v>132</v>
      </c>
      <c r="E146" s="123" t="s">
        <v>1</v>
      </c>
      <c r="F146" s="124" t="s">
        <v>133</v>
      </c>
      <c r="H146" s="123" t="s">
        <v>1</v>
      </c>
      <c r="J146" s="121"/>
      <c r="K146" s="125"/>
      <c r="L146" s="126"/>
      <c r="M146" s="126"/>
      <c r="N146" s="126"/>
      <c r="O146" s="126"/>
      <c r="P146" s="126"/>
      <c r="Q146" s="126"/>
      <c r="R146" s="127"/>
      <c r="AR146" s="123" t="s">
        <v>132</v>
      </c>
      <c r="AS146" s="123" t="s">
        <v>77</v>
      </c>
      <c r="AT146" s="11" t="s">
        <v>75</v>
      </c>
      <c r="AU146" s="11" t="s">
        <v>29</v>
      </c>
      <c r="AV146" s="11" t="s">
        <v>67</v>
      </c>
      <c r="AW146" s="123" t="s">
        <v>122</v>
      </c>
    </row>
    <row r="147" spans="2:63" s="12" customFormat="1">
      <c r="B147" s="128"/>
      <c r="D147" s="122" t="s">
        <v>132</v>
      </c>
      <c r="E147" s="129" t="s">
        <v>1</v>
      </c>
      <c r="F147" s="130" t="s">
        <v>290</v>
      </c>
      <c r="H147" s="131">
        <v>1.048</v>
      </c>
      <c r="J147" s="128"/>
      <c r="K147" s="132"/>
      <c r="L147" s="133"/>
      <c r="M147" s="133"/>
      <c r="N147" s="133"/>
      <c r="O147" s="133"/>
      <c r="P147" s="133"/>
      <c r="Q147" s="133"/>
      <c r="R147" s="134"/>
      <c r="AR147" s="129" t="s">
        <v>132</v>
      </c>
      <c r="AS147" s="129" t="s">
        <v>77</v>
      </c>
      <c r="AT147" s="12" t="s">
        <v>77</v>
      </c>
      <c r="AU147" s="12" t="s">
        <v>29</v>
      </c>
      <c r="AV147" s="12" t="s">
        <v>75</v>
      </c>
      <c r="AW147" s="129" t="s">
        <v>122</v>
      </c>
    </row>
    <row r="148" spans="2:63" s="188" customFormat="1" ht="16.5" customHeight="1">
      <c r="B148" s="111"/>
      <c r="C148" s="112" t="s">
        <v>144</v>
      </c>
      <c r="D148" s="112" t="s">
        <v>125</v>
      </c>
      <c r="E148" s="113" t="s">
        <v>291</v>
      </c>
      <c r="F148" s="114" t="s">
        <v>292</v>
      </c>
      <c r="G148" s="115" t="s">
        <v>137</v>
      </c>
      <c r="H148" s="116">
        <v>13.975</v>
      </c>
      <c r="I148" s="114" t="s">
        <v>129</v>
      </c>
      <c r="J148" s="26"/>
      <c r="K148" s="186" t="s">
        <v>1</v>
      </c>
      <c r="L148" s="117" t="s">
        <v>38</v>
      </c>
      <c r="M148" s="118">
        <v>0.68100000000000005</v>
      </c>
      <c r="N148" s="118">
        <f>M148*H148</f>
        <v>9.5169750000000004</v>
      </c>
      <c r="O148" s="118">
        <v>5.1900000000000002E-3</v>
      </c>
      <c r="P148" s="118">
        <f>O148*H148</f>
        <v>7.2530250000000004E-2</v>
      </c>
      <c r="Q148" s="118">
        <v>0</v>
      </c>
      <c r="R148" s="119">
        <f>Q148*H148</f>
        <v>0</v>
      </c>
      <c r="AP148" s="190" t="s">
        <v>130</v>
      </c>
      <c r="AR148" s="190" t="s">
        <v>125</v>
      </c>
      <c r="AS148" s="190" t="s">
        <v>77</v>
      </c>
      <c r="AW148" s="190" t="s">
        <v>122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190" t="s">
        <v>75</v>
      </c>
      <c r="BI148" s="120" t="e">
        <f>ROUND(#REF!*H148,2)</f>
        <v>#REF!</v>
      </c>
      <c r="BJ148" s="190" t="s">
        <v>130</v>
      </c>
      <c r="BK148" s="190" t="s">
        <v>293</v>
      </c>
    </row>
    <row r="149" spans="2:63" s="11" customFormat="1">
      <c r="B149" s="121"/>
      <c r="D149" s="122" t="s">
        <v>132</v>
      </c>
      <c r="E149" s="123" t="s">
        <v>1</v>
      </c>
      <c r="F149" s="124" t="s">
        <v>133</v>
      </c>
      <c r="H149" s="123" t="s">
        <v>1</v>
      </c>
      <c r="J149" s="121"/>
      <c r="K149" s="125"/>
      <c r="L149" s="126"/>
      <c r="M149" s="126"/>
      <c r="N149" s="126"/>
      <c r="O149" s="126"/>
      <c r="P149" s="126"/>
      <c r="Q149" s="126"/>
      <c r="R149" s="127"/>
      <c r="AR149" s="123" t="s">
        <v>132</v>
      </c>
      <c r="AS149" s="123" t="s">
        <v>77</v>
      </c>
      <c r="AT149" s="11" t="s">
        <v>75</v>
      </c>
      <c r="AU149" s="11" t="s">
        <v>29</v>
      </c>
      <c r="AV149" s="11" t="s">
        <v>67</v>
      </c>
      <c r="AW149" s="123" t="s">
        <v>122</v>
      </c>
    </row>
    <row r="150" spans="2:63" s="12" customFormat="1">
      <c r="B150" s="128"/>
      <c r="D150" s="122" t="s">
        <v>132</v>
      </c>
      <c r="E150" s="129" t="s">
        <v>1</v>
      </c>
      <c r="F150" s="130" t="s">
        <v>294</v>
      </c>
      <c r="H150" s="131">
        <v>13.975</v>
      </c>
      <c r="J150" s="128"/>
      <c r="K150" s="132"/>
      <c r="L150" s="133"/>
      <c r="M150" s="133"/>
      <c r="N150" s="133"/>
      <c r="O150" s="133"/>
      <c r="P150" s="133"/>
      <c r="Q150" s="133"/>
      <c r="R150" s="134"/>
      <c r="AR150" s="129" t="s">
        <v>132</v>
      </c>
      <c r="AS150" s="129" t="s">
        <v>77</v>
      </c>
      <c r="AT150" s="12" t="s">
        <v>77</v>
      </c>
      <c r="AU150" s="12" t="s">
        <v>29</v>
      </c>
      <c r="AV150" s="12" t="s">
        <v>75</v>
      </c>
      <c r="AW150" s="129" t="s">
        <v>122</v>
      </c>
    </row>
    <row r="151" spans="2:63" s="188" customFormat="1" ht="16.5" customHeight="1">
      <c r="B151" s="111"/>
      <c r="C151" s="112" t="s">
        <v>181</v>
      </c>
      <c r="D151" s="112" t="s">
        <v>125</v>
      </c>
      <c r="E151" s="113" t="s">
        <v>295</v>
      </c>
      <c r="F151" s="114" t="s">
        <v>296</v>
      </c>
      <c r="G151" s="115" t="s">
        <v>137</v>
      </c>
      <c r="H151" s="116">
        <v>13.975</v>
      </c>
      <c r="I151" s="114" t="s">
        <v>129</v>
      </c>
      <c r="J151" s="26"/>
      <c r="K151" s="186" t="s">
        <v>1</v>
      </c>
      <c r="L151" s="117" t="s">
        <v>38</v>
      </c>
      <c r="M151" s="118">
        <v>0.24</v>
      </c>
      <c r="N151" s="118">
        <f>M151*H151</f>
        <v>3.3539999999999996</v>
      </c>
      <c r="O151" s="118">
        <v>0</v>
      </c>
      <c r="P151" s="118">
        <f>O151*H151</f>
        <v>0</v>
      </c>
      <c r="Q151" s="118">
        <v>0</v>
      </c>
      <c r="R151" s="119">
        <f>Q151*H151</f>
        <v>0</v>
      </c>
      <c r="AP151" s="190" t="s">
        <v>130</v>
      </c>
      <c r="AR151" s="190" t="s">
        <v>125</v>
      </c>
      <c r="AS151" s="190" t="s">
        <v>77</v>
      </c>
      <c r="AW151" s="190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190" t="s">
        <v>75</v>
      </c>
      <c r="BI151" s="120" t="e">
        <f>ROUND(#REF!*H151,2)</f>
        <v>#REF!</v>
      </c>
      <c r="BJ151" s="190" t="s">
        <v>130</v>
      </c>
      <c r="BK151" s="190" t="s">
        <v>297</v>
      </c>
    </row>
    <row r="152" spans="2:63" s="188" customFormat="1" ht="16.5" customHeight="1">
      <c r="B152" s="111"/>
      <c r="C152" s="112" t="s">
        <v>187</v>
      </c>
      <c r="D152" s="112" t="s">
        <v>125</v>
      </c>
      <c r="E152" s="113" t="s">
        <v>298</v>
      </c>
      <c r="F152" s="114" t="s">
        <v>299</v>
      </c>
      <c r="G152" s="115" t="s">
        <v>157</v>
      </c>
      <c r="H152" s="116">
        <v>0.1</v>
      </c>
      <c r="I152" s="114" t="s">
        <v>129</v>
      </c>
      <c r="J152" s="26"/>
      <c r="K152" s="186" t="s">
        <v>1</v>
      </c>
      <c r="L152" s="117" t="s">
        <v>38</v>
      </c>
      <c r="M152" s="118">
        <v>37.704000000000001</v>
      </c>
      <c r="N152" s="118">
        <f>M152*H152</f>
        <v>3.7704000000000004</v>
      </c>
      <c r="O152" s="118">
        <v>1.0525599999999999</v>
      </c>
      <c r="P152" s="118">
        <f>O152*H152</f>
        <v>0.105256</v>
      </c>
      <c r="Q152" s="118">
        <v>0</v>
      </c>
      <c r="R152" s="119">
        <f>Q152*H152</f>
        <v>0</v>
      </c>
      <c r="AP152" s="190" t="s">
        <v>130</v>
      </c>
      <c r="AR152" s="190" t="s">
        <v>125</v>
      </c>
      <c r="AS152" s="190" t="s">
        <v>77</v>
      </c>
      <c r="AW152" s="190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190" t="s">
        <v>75</v>
      </c>
      <c r="BI152" s="120" t="e">
        <f>ROUND(#REF!*H152,2)</f>
        <v>#REF!</v>
      </c>
      <c r="BJ152" s="190" t="s">
        <v>130</v>
      </c>
      <c r="BK152" s="190" t="s">
        <v>300</v>
      </c>
    </row>
    <row r="153" spans="2:63" s="12" customFormat="1">
      <c r="B153" s="128"/>
      <c r="D153" s="122" t="s">
        <v>132</v>
      </c>
      <c r="E153" s="129" t="s">
        <v>1</v>
      </c>
      <c r="F153" s="130" t="s">
        <v>301</v>
      </c>
      <c r="H153" s="131">
        <v>7.5999999999999998E-2</v>
      </c>
      <c r="J153" s="128"/>
      <c r="K153" s="132"/>
      <c r="L153" s="133"/>
      <c r="M153" s="133"/>
      <c r="N153" s="133"/>
      <c r="O153" s="133"/>
      <c r="P153" s="133"/>
      <c r="Q153" s="133"/>
      <c r="R153" s="134"/>
      <c r="AR153" s="129" t="s">
        <v>132</v>
      </c>
      <c r="AS153" s="129" t="s">
        <v>77</v>
      </c>
      <c r="AT153" s="12" t="s">
        <v>77</v>
      </c>
      <c r="AU153" s="12" t="s">
        <v>29</v>
      </c>
      <c r="AV153" s="12" t="s">
        <v>67</v>
      </c>
      <c r="AW153" s="129" t="s">
        <v>122</v>
      </c>
    </row>
    <row r="154" spans="2:63" s="12" customFormat="1">
      <c r="B154" s="128"/>
      <c r="D154" s="122" t="s">
        <v>132</v>
      </c>
      <c r="E154" s="129" t="s">
        <v>1</v>
      </c>
      <c r="F154" s="130" t="s">
        <v>302</v>
      </c>
      <c r="H154" s="131">
        <v>2.4E-2</v>
      </c>
      <c r="J154" s="128"/>
      <c r="K154" s="132"/>
      <c r="L154" s="133"/>
      <c r="M154" s="133"/>
      <c r="N154" s="133"/>
      <c r="O154" s="133"/>
      <c r="P154" s="133"/>
      <c r="Q154" s="133"/>
      <c r="R154" s="134"/>
      <c r="AR154" s="129" t="s">
        <v>132</v>
      </c>
      <c r="AS154" s="129" t="s">
        <v>77</v>
      </c>
      <c r="AT154" s="12" t="s">
        <v>77</v>
      </c>
      <c r="AU154" s="12" t="s">
        <v>29</v>
      </c>
      <c r="AV154" s="12" t="s">
        <v>67</v>
      </c>
      <c r="AW154" s="129" t="s">
        <v>122</v>
      </c>
    </row>
    <row r="155" spans="2:63" s="13" customFormat="1">
      <c r="B155" s="147"/>
      <c r="D155" s="122" t="s">
        <v>132</v>
      </c>
      <c r="E155" s="148" t="s">
        <v>1</v>
      </c>
      <c r="F155" s="149" t="s">
        <v>259</v>
      </c>
      <c r="H155" s="150">
        <v>0.1</v>
      </c>
      <c r="J155" s="147"/>
      <c r="K155" s="151"/>
      <c r="L155" s="152"/>
      <c r="M155" s="152"/>
      <c r="N155" s="152"/>
      <c r="O155" s="152"/>
      <c r="P155" s="152"/>
      <c r="Q155" s="152"/>
      <c r="R155" s="153"/>
      <c r="AR155" s="148" t="s">
        <v>132</v>
      </c>
      <c r="AS155" s="148" t="s">
        <v>77</v>
      </c>
      <c r="AT155" s="13" t="s">
        <v>130</v>
      </c>
      <c r="AU155" s="13" t="s">
        <v>29</v>
      </c>
      <c r="AV155" s="13" t="s">
        <v>75</v>
      </c>
      <c r="AW155" s="148" t="s">
        <v>122</v>
      </c>
    </row>
    <row r="156" spans="2:63" s="10" customFormat="1" ht="22.9" customHeight="1">
      <c r="B156" s="101"/>
      <c r="D156" s="102" t="s">
        <v>66</v>
      </c>
      <c r="E156" s="110" t="s">
        <v>159</v>
      </c>
      <c r="F156" s="110" t="s">
        <v>303</v>
      </c>
      <c r="J156" s="101"/>
      <c r="K156" s="104"/>
      <c r="L156" s="105"/>
      <c r="M156" s="105"/>
      <c r="N156" s="106">
        <f>SUM(N157:N225)</f>
        <v>290.09171000000003</v>
      </c>
      <c r="O156" s="105"/>
      <c r="P156" s="106">
        <f>SUM(P157:P225)</f>
        <v>15.466039240000001</v>
      </c>
      <c r="Q156" s="105"/>
      <c r="R156" s="107">
        <f>SUM(R157:R225)</f>
        <v>0</v>
      </c>
      <c r="AP156" s="102" t="s">
        <v>75</v>
      </c>
      <c r="AR156" s="108" t="s">
        <v>66</v>
      </c>
      <c r="AS156" s="108" t="s">
        <v>75</v>
      </c>
      <c r="AW156" s="102" t="s">
        <v>122</v>
      </c>
      <c r="BI156" s="109" t="e">
        <f>SUM(BI157:BI225)</f>
        <v>#REF!</v>
      </c>
    </row>
    <row r="157" spans="2:63" s="188" customFormat="1" ht="16.5" customHeight="1">
      <c r="B157" s="111"/>
      <c r="C157" s="112" t="s">
        <v>193</v>
      </c>
      <c r="D157" s="112" t="s">
        <v>125</v>
      </c>
      <c r="E157" s="113" t="s">
        <v>304</v>
      </c>
      <c r="F157" s="114" t="s">
        <v>305</v>
      </c>
      <c r="G157" s="115" t="s">
        <v>137</v>
      </c>
      <c r="H157" s="116">
        <v>440.74799999999999</v>
      </c>
      <c r="I157" s="114" t="s">
        <v>129</v>
      </c>
      <c r="J157" s="26"/>
      <c r="K157" s="186" t="s">
        <v>1</v>
      </c>
      <c r="L157" s="117" t="s">
        <v>38</v>
      </c>
      <c r="M157" s="118">
        <v>0.47</v>
      </c>
      <c r="N157" s="118">
        <f>M157*H157</f>
        <v>207.15155999999999</v>
      </c>
      <c r="O157" s="118">
        <v>1.8380000000000001E-2</v>
      </c>
      <c r="P157" s="118">
        <f>O157*H157</f>
        <v>8.1009482399999992</v>
      </c>
      <c r="Q157" s="118">
        <v>0</v>
      </c>
      <c r="R157" s="119">
        <f>Q157*H157</f>
        <v>0</v>
      </c>
      <c r="AP157" s="190" t="s">
        <v>130</v>
      </c>
      <c r="AR157" s="190" t="s">
        <v>125</v>
      </c>
      <c r="AS157" s="190" t="s">
        <v>77</v>
      </c>
      <c r="AW157" s="190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190" t="s">
        <v>75</v>
      </c>
      <c r="BI157" s="120" t="e">
        <f>ROUND(#REF!*H157,2)</f>
        <v>#REF!</v>
      </c>
      <c r="BJ157" s="190" t="s">
        <v>130</v>
      </c>
      <c r="BK157" s="190" t="s">
        <v>306</v>
      </c>
    </row>
    <row r="158" spans="2:63" s="11" customFormat="1">
      <c r="B158" s="121"/>
      <c r="D158" s="122" t="s">
        <v>132</v>
      </c>
      <c r="E158" s="123" t="s">
        <v>1</v>
      </c>
      <c r="F158" s="124" t="s">
        <v>255</v>
      </c>
      <c r="H158" s="123" t="s">
        <v>1</v>
      </c>
      <c r="J158" s="121"/>
      <c r="K158" s="125"/>
      <c r="L158" s="126"/>
      <c r="M158" s="126"/>
      <c r="N158" s="126"/>
      <c r="O158" s="126"/>
      <c r="P158" s="126"/>
      <c r="Q158" s="126"/>
      <c r="R158" s="127"/>
      <c r="AR158" s="123" t="s">
        <v>132</v>
      </c>
      <c r="AS158" s="123" t="s">
        <v>77</v>
      </c>
      <c r="AT158" s="11" t="s">
        <v>75</v>
      </c>
      <c r="AU158" s="11" t="s">
        <v>29</v>
      </c>
      <c r="AV158" s="11" t="s">
        <v>67</v>
      </c>
      <c r="AW158" s="123" t="s">
        <v>122</v>
      </c>
    </row>
    <row r="159" spans="2:63" s="12" customFormat="1">
      <c r="B159" s="128"/>
      <c r="D159" s="122" t="s">
        <v>132</v>
      </c>
      <c r="E159" s="129" t="s">
        <v>1</v>
      </c>
      <c r="F159" s="130" t="s">
        <v>307</v>
      </c>
      <c r="H159" s="131">
        <v>106.75</v>
      </c>
      <c r="J159" s="128"/>
      <c r="K159" s="132"/>
      <c r="L159" s="133"/>
      <c r="M159" s="133"/>
      <c r="N159" s="133"/>
      <c r="O159" s="133"/>
      <c r="P159" s="133"/>
      <c r="Q159" s="133"/>
      <c r="R159" s="134"/>
      <c r="AR159" s="129" t="s">
        <v>132</v>
      </c>
      <c r="AS159" s="129" t="s">
        <v>77</v>
      </c>
      <c r="AT159" s="12" t="s">
        <v>77</v>
      </c>
      <c r="AU159" s="12" t="s">
        <v>29</v>
      </c>
      <c r="AV159" s="12" t="s">
        <v>67</v>
      </c>
      <c r="AW159" s="129" t="s">
        <v>122</v>
      </c>
    </row>
    <row r="160" spans="2:63" s="12" customFormat="1">
      <c r="B160" s="128"/>
      <c r="D160" s="122" t="s">
        <v>132</v>
      </c>
      <c r="E160" s="129" t="s">
        <v>1</v>
      </c>
      <c r="F160" s="130" t="s">
        <v>308</v>
      </c>
      <c r="H160" s="131">
        <v>-3.28</v>
      </c>
      <c r="J160" s="128"/>
      <c r="K160" s="132"/>
      <c r="L160" s="133"/>
      <c r="M160" s="133"/>
      <c r="N160" s="133"/>
      <c r="O160" s="133"/>
      <c r="P160" s="133"/>
      <c r="Q160" s="133"/>
      <c r="R160" s="134"/>
      <c r="AR160" s="129" t="s">
        <v>132</v>
      </c>
      <c r="AS160" s="129" t="s">
        <v>77</v>
      </c>
      <c r="AT160" s="12" t="s">
        <v>77</v>
      </c>
      <c r="AU160" s="12" t="s">
        <v>29</v>
      </c>
      <c r="AV160" s="12" t="s">
        <v>67</v>
      </c>
      <c r="AW160" s="129" t="s">
        <v>122</v>
      </c>
    </row>
    <row r="161" spans="2:49" s="11" customFormat="1">
      <c r="B161" s="121"/>
      <c r="D161" s="122" t="s">
        <v>132</v>
      </c>
      <c r="E161" s="123" t="s">
        <v>1</v>
      </c>
      <c r="F161" s="124" t="s">
        <v>133</v>
      </c>
      <c r="H161" s="123" t="s">
        <v>1</v>
      </c>
      <c r="J161" s="121"/>
      <c r="K161" s="125"/>
      <c r="L161" s="126"/>
      <c r="M161" s="126"/>
      <c r="N161" s="126"/>
      <c r="O161" s="126"/>
      <c r="P161" s="126"/>
      <c r="Q161" s="126"/>
      <c r="R161" s="127"/>
      <c r="AR161" s="123" t="s">
        <v>132</v>
      </c>
      <c r="AS161" s="123" t="s">
        <v>77</v>
      </c>
      <c r="AT161" s="11" t="s">
        <v>75</v>
      </c>
      <c r="AU161" s="11" t="s">
        <v>29</v>
      </c>
      <c r="AV161" s="11" t="s">
        <v>67</v>
      </c>
      <c r="AW161" s="123" t="s">
        <v>122</v>
      </c>
    </row>
    <row r="162" spans="2:49" s="12" customFormat="1">
      <c r="B162" s="128"/>
      <c r="D162" s="122" t="s">
        <v>132</v>
      </c>
      <c r="E162" s="129" t="s">
        <v>1</v>
      </c>
      <c r="F162" s="130" t="s">
        <v>309</v>
      </c>
      <c r="H162" s="131">
        <v>109.48</v>
      </c>
      <c r="J162" s="128"/>
      <c r="K162" s="132"/>
      <c r="L162" s="133"/>
      <c r="M162" s="133"/>
      <c r="N162" s="133"/>
      <c r="O162" s="133"/>
      <c r="P162" s="133"/>
      <c r="Q162" s="133"/>
      <c r="R162" s="134"/>
      <c r="AR162" s="129" t="s">
        <v>132</v>
      </c>
      <c r="AS162" s="129" t="s">
        <v>77</v>
      </c>
      <c r="AT162" s="12" t="s">
        <v>77</v>
      </c>
      <c r="AU162" s="12" t="s">
        <v>29</v>
      </c>
      <c r="AV162" s="12" t="s">
        <v>67</v>
      </c>
      <c r="AW162" s="129" t="s">
        <v>122</v>
      </c>
    </row>
    <row r="163" spans="2:49" s="12" customFormat="1">
      <c r="B163" s="128"/>
      <c r="D163" s="122" t="s">
        <v>132</v>
      </c>
      <c r="E163" s="129" t="s">
        <v>1</v>
      </c>
      <c r="F163" s="130" t="s">
        <v>310</v>
      </c>
      <c r="H163" s="131">
        <v>69.459999999999994</v>
      </c>
      <c r="J163" s="128"/>
      <c r="K163" s="132"/>
      <c r="L163" s="133"/>
      <c r="M163" s="133"/>
      <c r="N163" s="133"/>
      <c r="O163" s="133"/>
      <c r="P163" s="133"/>
      <c r="Q163" s="133"/>
      <c r="R163" s="134"/>
      <c r="AR163" s="129" t="s">
        <v>132</v>
      </c>
      <c r="AS163" s="129" t="s">
        <v>77</v>
      </c>
      <c r="AT163" s="12" t="s">
        <v>77</v>
      </c>
      <c r="AU163" s="12" t="s">
        <v>29</v>
      </c>
      <c r="AV163" s="12" t="s">
        <v>67</v>
      </c>
      <c r="AW163" s="129" t="s">
        <v>122</v>
      </c>
    </row>
    <row r="164" spans="2:49" s="12" customFormat="1">
      <c r="B164" s="128"/>
      <c r="D164" s="122" t="s">
        <v>132</v>
      </c>
      <c r="E164" s="129" t="s">
        <v>1</v>
      </c>
      <c r="F164" s="130" t="s">
        <v>311</v>
      </c>
      <c r="H164" s="131">
        <v>-18.965</v>
      </c>
      <c r="J164" s="128"/>
      <c r="K164" s="132"/>
      <c r="L164" s="133"/>
      <c r="M164" s="133"/>
      <c r="N164" s="133"/>
      <c r="O164" s="133"/>
      <c r="P164" s="133"/>
      <c r="Q164" s="133"/>
      <c r="R164" s="134"/>
      <c r="AR164" s="129" t="s">
        <v>132</v>
      </c>
      <c r="AS164" s="129" t="s">
        <v>77</v>
      </c>
      <c r="AT164" s="12" t="s">
        <v>77</v>
      </c>
      <c r="AU164" s="12" t="s">
        <v>29</v>
      </c>
      <c r="AV164" s="12" t="s">
        <v>67</v>
      </c>
      <c r="AW164" s="129" t="s">
        <v>122</v>
      </c>
    </row>
    <row r="165" spans="2:49" s="14" customFormat="1">
      <c r="B165" s="154"/>
      <c r="D165" s="122" t="s">
        <v>132</v>
      </c>
      <c r="E165" s="155" t="s">
        <v>1</v>
      </c>
      <c r="F165" s="156" t="s">
        <v>635</v>
      </c>
      <c r="H165" s="157">
        <v>263.44499999999999</v>
      </c>
      <c r="J165" s="154"/>
      <c r="K165" s="158"/>
      <c r="L165" s="159"/>
      <c r="M165" s="159"/>
      <c r="N165" s="159"/>
      <c r="O165" s="159"/>
      <c r="P165" s="159"/>
      <c r="Q165" s="159"/>
      <c r="R165" s="160"/>
      <c r="AR165" s="155" t="s">
        <v>132</v>
      </c>
      <c r="AS165" s="155" t="s">
        <v>77</v>
      </c>
      <c r="AT165" s="14" t="s">
        <v>123</v>
      </c>
      <c r="AU165" s="14" t="s">
        <v>29</v>
      </c>
      <c r="AV165" s="14" t="s">
        <v>67</v>
      </c>
      <c r="AW165" s="155" t="s">
        <v>122</v>
      </c>
    </row>
    <row r="166" spans="2:49" s="11" customFormat="1">
      <c r="B166" s="121"/>
      <c r="D166" s="122" t="s">
        <v>132</v>
      </c>
      <c r="E166" s="123" t="s">
        <v>1</v>
      </c>
      <c r="F166" s="124" t="s">
        <v>695</v>
      </c>
      <c r="H166" s="123" t="s">
        <v>1</v>
      </c>
      <c r="J166" s="121"/>
      <c r="K166" s="125"/>
      <c r="L166" s="126"/>
      <c r="M166" s="126"/>
      <c r="N166" s="126"/>
      <c r="O166" s="126"/>
      <c r="P166" s="126"/>
      <c r="Q166" s="126"/>
      <c r="R166" s="127"/>
      <c r="AR166" s="123" t="s">
        <v>132</v>
      </c>
      <c r="AS166" s="123" t="s">
        <v>77</v>
      </c>
      <c r="AT166" s="11" t="s">
        <v>75</v>
      </c>
      <c r="AU166" s="11" t="s">
        <v>29</v>
      </c>
      <c r="AV166" s="11" t="s">
        <v>67</v>
      </c>
      <c r="AW166" s="123" t="s">
        <v>122</v>
      </c>
    </row>
    <row r="167" spans="2:49" s="11" customFormat="1">
      <c r="B167" s="121"/>
      <c r="D167" s="122" t="s">
        <v>132</v>
      </c>
      <c r="E167" s="123" t="s">
        <v>1</v>
      </c>
      <c r="F167" s="124" t="s">
        <v>631</v>
      </c>
      <c r="H167" s="123" t="s">
        <v>1</v>
      </c>
      <c r="J167" s="121"/>
      <c r="K167" s="125"/>
      <c r="L167" s="126"/>
      <c r="M167" s="126"/>
      <c r="N167" s="126"/>
      <c r="O167" s="126"/>
      <c r="P167" s="126"/>
      <c r="Q167" s="126"/>
      <c r="R167" s="127"/>
      <c r="AR167" s="123" t="s">
        <v>132</v>
      </c>
      <c r="AS167" s="123" t="s">
        <v>77</v>
      </c>
      <c r="AT167" s="11" t="s">
        <v>75</v>
      </c>
      <c r="AU167" s="11" t="s">
        <v>29</v>
      </c>
      <c r="AV167" s="11" t="s">
        <v>67</v>
      </c>
      <c r="AW167" s="123" t="s">
        <v>122</v>
      </c>
    </row>
    <row r="168" spans="2:49" s="11" customFormat="1">
      <c r="B168" s="121"/>
      <c r="D168" s="122" t="s">
        <v>132</v>
      </c>
      <c r="E168" s="123" t="s">
        <v>1</v>
      </c>
      <c r="F168" s="124" t="s">
        <v>632</v>
      </c>
      <c r="H168" s="123" t="s">
        <v>1</v>
      </c>
      <c r="J168" s="121"/>
      <c r="K168" s="125"/>
      <c r="L168" s="126"/>
      <c r="M168" s="126"/>
      <c r="N168" s="126"/>
      <c r="O168" s="126"/>
      <c r="P168" s="126"/>
      <c r="Q168" s="126"/>
      <c r="R168" s="127"/>
      <c r="AR168" s="123" t="s">
        <v>132</v>
      </c>
      <c r="AS168" s="123" t="s">
        <v>77</v>
      </c>
      <c r="AT168" s="11" t="s">
        <v>75</v>
      </c>
      <c r="AU168" s="11" t="s">
        <v>29</v>
      </c>
      <c r="AV168" s="11" t="s">
        <v>67</v>
      </c>
      <c r="AW168" s="123" t="s">
        <v>122</v>
      </c>
    </row>
    <row r="169" spans="2:49" s="12" customFormat="1">
      <c r="B169" s="128"/>
      <c r="D169" s="122" t="s">
        <v>132</v>
      </c>
      <c r="E169" s="129" t="s">
        <v>1</v>
      </c>
      <c r="F169" s="130" t="s">
        <v>696</v>
      </c>
      <c r="H169" s="131">
        <v>44.625</v>
      </c>
      <c r="J169" s="128"/>
      <c r="K169" s="132"/>
      <c r="L169" s="133"/>
      <c r="M169" s="133"/>
      <c r="N169" s="133"/>
      <c r="O169" s="133"/>
      <c r="P169" s="133"/>
      <c r="Q169" s="133"/>
      <c r="R169" s="134"/>
      <c r="AR169" s="129" t="s">
        <v>132</v>
      </c>
      <c r="AS169" s="129" t="s">
        <v>77</v>
      </c>
      <c r="AT169" s="12" t="s">
        <v>77</v>
      </c>
      <c r="AU169" s="12" t="s">
        <v>29</v>
      </c>
      <c r="AV169" s="12" t="s">
        <v>67</v>
      </c>
      <c r="AW169" s="129" t="s">
        <v>122</v>
      </c>
    </row>
    <row r="170" spans="2:49" s="12" customFormat="1">
      <c r="B170" s="128"/>
      <c r="D170" s="122" t="s">
        <v>132</v>
      </c>
      <c r="E170" s="129" t="s">
        <v>1</v>
      </c>
      <c r="F170" s="130" t="s">
        <v>697</v>
      </c>
      <c r="H170" s="131">
        <v>3.7149999999999999</v>
      </c>
      <c r="J170" s="128"/>
      <c r="K170" s="132"/>
      <c r="L170" s="133"/>
      <c r="M170" s="133"/>
      <c r="N170" s="133"/>
      <c r="O170" s="133"/>
      <c r="P170" s="133"/>
      <c r="Q170" s="133"/>
      <c r="R170" s="134"/>
      <c r="AR170" s="129" t="s">
        <v>132</v>
      </c>
      <c r="AS170" s="129" t="s">
        <v>77</v>
      </c>
      <c r="AT170" s="12" t="s">
        <v>77</v>
      </c>
      <c r="AU170" s="12" t="s">
        <v>29</v>
      </c>
      <c r="AV170" s="12" t="s">
        <v>67</v>
      </c>
      <c r="AW170" s="129" t="s">
        <v>122</v>
      </c>
    </row>
    <row r="171" spans="2:49" s="12" customFormat="1">
      <c r="B171" s="128"/>
      <c r="D171" s="122" t="s">
        <v>132</v>
      </c>
      <c r="E171" s="129" t="s">
        <v>1</v>
      </c>
      <c r="F171" s="130" t="s">
        <v>698</v>
      </c>
      <c r="H171" s="131">
        <v>-5.8949999999999996</v>
      </c>
      <c r="J171" s="128"/>
      <c r="K171" s="132"/>
      <c r="L171" s="133"/>
      <c r="M171" s="133"/>
      <c r="N171" s="133"/>
      <c r="O171" s="133"/>
      <c r="P171" s="133"/>
      <c r="Q171" s="133"/>
      <c r="R171" s="134"/>
      <c r="AR171" s="129" t="s">
        <v>132</v>
      </c>
      <c r="AS171" s="129" t="s">
        <v>77</v>
      </c>
      <c r="AT171" s="12" t="s">
        <v>77</v>
      </c>
      <c r="AU171" s="12" t="s">
        <v>29</v>
      </c>
      <c r="AV171" s="12" t="s">
        <v>67</v>
      </c>
      <c r="AW171" s="129" t="s">
        <v>122</v>
      </c>
    </row>
    <row r="172" spans="2:49" s="11" customFormat="1">
      <c r="B172" s="121"/>
      <c r="D172" s="122" t="s">
        <v>132</v>
      </c>
      <c r="E172" s="123" t="s">
        <v>1</v>
      </c>
      <c r="F172" s="124" t="s">
        <v>133</v>
      </c>
      <c r="H172" s="123" t="s">
        <v>1</v>
      </c>
      <c r="J172" s="121"/>
      <c r="K172" s="125"/>
      <c r="L172" s="126"/>
      <c r="M172" s="126"/>
      <c r="N172" s="126"/>
      <c r="O172" s="126"/>
      <c r="P172" s="126"/>
      <c r="Q172" s="126"/>
      <c r="R172" s="127"/>
      <c r="AR172" s="123" t="s">
        <v>132</v>
      </c>
      <c r="AS172" s="123" t="s">
        <v>77</v>
      </c>
      <c r="AT172" s="11" t="s">
        <v>75</v>
      </c>
      <c r="AU172" s="11" t="s">
        <v>29</v>
      </c>
      <c r="AV172" s="11" t="s">
        <v>67</v>
      </c>
      <c r="AW172" s="123" t="s">
        <v>122</v>
      </c>
    </row>
    <row r="173" spans="2:49" s="11" customFormat="1">
      <c r="B173" s="121"/>
      <c r="D173" s="122" t="s">
        <v>132</v>
      </c>
      <c r="E173" s="123" t="s">
        <v>1</v>
      </c>
      <c r="F173" s="124" t="s">
        <v>444</v>
      </c>
      <c r="H173" s="123" t="s">
        <v>1</v>
      </c>
      <c r="J173" s="121"/>
      <c r="K173" s="125"/>
      <c r="L173" s="126"/>
      <c r="M173" s="126"/>
      <c r="N173" s="126"/>
      <c r="O173" s="126"/>
      <c r="P173" s="126"/>
      <c r="Q173" s="126"/>
      <c r="R173" s="127"/>
      <c r="AR173" s="123" t="s">
        <v>132</v>
      </c>
      <c r="AS173" s="123" t="s">
        <v>77</v>
      </c>
      <c r="AT173" s="11" t="s">
        <v>75</v>
      </c>
      <c r="AU173" s="11" t="s">
        <v>29</v>
      </c>
      <c r="AV173" s="11" t="s">
        <v>67</v>
      </c>
      <c r="AW173" s="123" t="s">
        <v>122</v>
      </c>
    </row>
    <row r="174" spans="2:49" s="12" customFormat="1">
      <c r="B174" s="128"/>
      <c r="D174" s="122" t="s">
        <v>132</v>
      </c>
      <c r="E174" s="129" t="s">
        <v>1</v>
      </c>
      <c r="F174" s="130" t="s">
        <v>699</v>
      </c>
      <c r="H174" s="131">
        <v>72.724999999999994</v>
      </c>
      <c r="J174" s="128"/>
      <c r="K174" s="132"/>
      <c r="L174" s="133"/>
      <c r="M174" s="133"/>
      <c r="N174" s="133"/>
      <c r="O174" s="133"/>
      <c r="P174" s="133"/>
      <c r="Q174" s="133"/>
      <c r="R174" s="134"/>
      <c r="AR174" s="129" t="s">
        <v>132</v>
      </c>
      <c r="AS174" s="129" t="s">
        <v>77</v>
      </c>
      <c r="AT174" s="12" t="s">
        <v>77</v>
      </c>
      <c r="AU174" s="12" t="s">
        <v>29</v>
      </c>
      <c r="AV174" s="12" t="s">
        <v>67</v>
      </c>
      <c r="AW174" s="129" t="s">
        <v>122</v>
      </c>
    </row>
    <row r="175" spans="2:49" s="12" customFormat="1">
      <c r="B175" s="128"/>
      <c r="D175" s="122" t="s">
        <v>132</v>
      </c>
      <c r="E175" s="129" t="s">
        <v>1</v>
      </c>
      <c r="F175" s="130" t="s">
        <v>700</v>
      </c>
      <c r="H175" s="131">
        <v>3.42</v>
      </c>
      <c r="J175" s="128"/>
      <c r="K175" s="132"/>
      <c r="L175" s="133"/>
      <c r="M175" s="133"/>
      <c r="N175" s="133"/>
      <c r="O175" s="133"/>
      <c r="P175" s="133"/>
      <c r="Q175" s="133"/>
      <c r="R175" s="134"/>
      <c r="AR175" s="129" t="s">
        <v>132</v>
      </c>
      <c r="AS175" s="129" t="s">
        <v>77</v>
      </c>
      <c r="AT175" s="12" t="s">
        <v>77</v>
      </c>
      <c r="AU175" s="12" t="s">
        <v>29</v>
      </c>
      <c r="AV175" s="12" t="s">
        <v>67</v>
      </c>
      <c r="AW175" s="129" t="s">
        <v>122</v>
      </c>
    </row>
    <row r="176" spans="2:49" s="12" customFormat="1">
      <c r="B176" s="128"/>
      <c r="D176" s="122" t="s">
        <v>132</v>
      </c>
      <c r="E176" s="129" t="s">
        <v>1</v>
      </c>
      <c r="F176" s="130" t="s">
        <v>701</v>
      </c>
      <c r="H176" s="131">
        <v>-7.92</v>
      </c>
      <c r="J176" s="128"/>
      <c r="K176" s="132"/>
      <c r="L176" s="133"/>
      <c r="M176" s="133"/>
      <c r="N176" s="133"/>
      <c r="O176" s="133"/>
      <c r="P176" s="133"/>
      <c r="Q176" s="133"/>
      <c r="R176" s="134"/>
      <c r="AR176" s="129" t="s">
        <v>132</v>
      </c>
      <c r="AS176" s="129" t="s">
        <v>77</v>
      </c>
      <c r="AT176" s="12" t="s">
        <v>77</v>
      </c>
      <c r="AU176" s="12" t="s">
        <v>29</v>
      </c>
      <c r="AV176" s="12" t="s">
        <v>67</v>
      </c>
      <c r="AW176" s="129" t="s">
        <v>122</v>
      </c>
    </row>
    <row r="177" spans="2:63" s="11" customFormat="1">
      <c r="B177" s="121"/>
      <c r="D177" s="122" t="s">
        <v>132</v>
      </c>
      <c r="E177" s="123" t="s">
        <v>1</v>
      </c>
      <c r="F177" s="124" t="s">
        <v>637</v>
      </c>
      <c r="H177" s="123" t="s">
        <v>1</v>
      </c>
      <c r="J177" s="121"/>
      <c r="K177" s="125"/>
      <c r="L177" s="126"/>
      <c r="M177" s="126"/>
      <c r="N177" s="126"/>
      <c r="O177" s="126"/>
      <c r="P177" s="126"/>
      <c r="Q177" s="126"/>
      <c r="R177" s="127"/>
      <c r="AR177" s="123" t="s">
        <v>132</v>
      </c>
      <c r="AS177" s="123" t="s">
        <v>77</v>
      </c>
      <c r="AT177" s="11" t="s">
        <v>75</v>
      </c>
      <c r="AU177" s="11" t="s">
        <v>29</v>
      </c>
      <c r="AV177" s="11" t="s">
        <v>67</v>
      </c>
      <c r="AW177" s="123" t="s">
        <v>122</v>
      </c>
    </row>
    <row r="178" spans="2:63" s="12" customFormat="1">
      <c r="B178" s="128"/>
      <c r="D178" s="122" t="s">
        <v>132</v>
      </c>
      <c r="E178" s="129" t="s">
        <v>1</v>
      </c>
      <c r="F178" s="130" t="s">
        <v>702</v>
      </c>
      <c r="H178" s="131">
        <v>24.03</v>
      </c>
      <c r="J178" s="128"/>
      <c r="K178" s="132"/>
      <c r="L178" s="133"/>
      <c r="M178" s="133"/>
      <c r="N178" s="133"/>
      <c r="O178" s="133"/>
      <c r="P178" s="133"/>
      <c r="Q178" s="133"/>
      <c r="R178" s="134"/>
      <c r="AR178" s="129" t="s">
        <v>132</v>
      </c>
      <c r="AS178" s="129" t="s">
        <v>77</v>
      </c>
      <c r="AT178" s="12" t="s">
        <v>77</v>
      </c>
      <c r="AU178" s="12" t="s">
        <v>29</v>
      </c>
      <c r="AV178" s="12" t="s">
        <v>67</v>
      </c>
      <c r="AW178" s="129" t="s">
        <v>122</v>
      </c>
    </row>
    <row r="179" spans="2:63" s="12" customFormat="1">
      <c r="B179" s="128"/>
      <c r="D179" s="122" t="s">
        <v>132</v>
      </c>
      <c r="E179" s="129" t="s">
        <v>1</v>
      </c>
      <c r="F179" s="130" t="s">
        <v>703</v>
      </c>
      <c r="H179" s="131">
        <v>2.2799999999999998</v>
      </c>
      <c r="J179" s="128"/>
      <c r="K179" s="132"/>
      <c r="L179" s="133"/>
      <c r="M179" s="133"/>
      <c r="N179" s="133"/>
      <c r="O179" s="133"/>
      <c r="P179" s="133"/>
      <c r="Q179" s="133"/>
      <c r="R179" s="134"/>
      <c r="AR179" s="129" t="s">
        <v>132</v>
      </c>
      <c r="AS179" s="129" t="s">
        <v>77</v>
      </c>
      <c r="AT179" s="12" t="s">
        <v>77</v>
      </c>
      <c r="AU179" s="12" t="s">
        <v>29</v>
      </c>
      <c r="AV179" s="12" t="s">
        <v>67</v>
      </c>
      <c r="AW179" s="129" t="s">
        <v>122</v>
      </c>
    </row>
    <row r="180" spans="2:63" s="12" customFormat="1">
      <c r="B180" s="128"/>
      <c r="D180" s="122" t="s">
        <v>132</v>
      </c>
      <c r="E180" s="129" t="s">
        <v>1</v>
      </c>
      <c r="F180" s="130" t="s">
        <v>704</v>
      </c>
      <c r="H180" s="131">
        <v>-4.05</v>
      </c>
      <c r="J180" s="128"/>
      <c r="K180" s="132"/>
      <c r="L180" s="133"/>
      <c r="M180" s="133"/>
      <c r="N180" s="133"/>
      <c r="O180" s="133"/>
      <c r="P180" s="133"/>
      <c r="Q180" s="133"/>
      <c r="R180" s="134"/>
      <c r="AR180" s="129" t="s">
        <v>132</v>
      </c>
      <c r="AS180" s="129" t="s">
        <v>77</v>
      </c>
      <c r="AT180" s="12" t="s">
        <v>77</v>
      </c>
      <c r="AU180" s="12" t="s">
        <v>29</v>
      </c>
      <c r="AV180" s="12" t="s">
        <v>67</v>
      </c>
      <c r="AW180" s="129" t="s">
        <v>122</v>
      </c>
    </row>
    <row r="181" spans="2:63" s="11" customFormat="1">
      <c r="B181" s="121"/>
      <c r="D181" s="122" t="s">
        <v>132</v>
      </c>
      <c r="E181" s="123" t="s">
        <v>1</v>
      </c>
      <c r="F181" s="124" t="s">
        <v>639</v>
      </c>
      <c r="H181" s="123" t="s">
        <v>1</v>
      </c>
      <c r="J181" s="121"/>
      <c r="K181" s="125"/>
      <c r="L181" s="126"/>
      <c r="M181" s="126"/>
      <c r="N181" s="126"/>
      <c r="O181" s="126"/>
      <c r="P181" s="126"/>
      <c r="Q181" s="126"/>
      <c r="R181" s="127"/>
      <c r="AR181" s="123" t="s">
        <v>132</v>
      </c>
      <c r="AS181" s="123" t="s">
        <v>77</v>
      </c>
      <c r="AT181" s="11" t="s">
        <v>75</v>
      </c>
      <c r="AU181" s="11" t="s">
        <v>29</v>
      </c>
      <c r="AV181" s="11" t="s">
        <v>67</v>
      </c>
      <c r="AW181" s="123" t="s">
        <v>122</v>
      </c>
    </row>
    <row r="182" spans="2:63" s="12" customFormat="1">
      <c r="B182" s="128"/>
      <c r="D182" s="122" t="s">
        <v>132</v>
      </c>
      <c r="E182" s="129" t="s">
        <v>1</v>
      </c>
      <c r="F182" s="130" t="s">
        <v>705</v>
      </c>
      <c r="H182" s="131">
        <v>46.143000000000001</v>
      </c>
      <c r="J182" s="128"/>
      <c r="K182" s="132"/>
      <c r="L182" s="133"/>
      <c r="M182" s="133"/>
      <c r="N182" s="133"/>
      <c r="O182" s="133"/>
      <c r="P182" s="133"/>
      <c r="Q182" s="133"/>
      <c r="R182" s="134"/>
      <c r="AR182" s="129" t="s">
        <v>132</v>
      </c>
      <c r="AS182" s="129" t="s">
        <v>77</v>
      </c>
      <c r="AT182" s="12" t="s">
        <v>77</v>
      </c>
      <c r="AU182" s="12" t="s">
        <v>29</v>
      </c>
      <c r="AV182" s="12" t="s">
        <v>67</v>
      </c>
      <c r="AW182" s="129" t="s">
        <v>122</v>
      </c>
    </row>
    <row r="183" spans="2:63" s="12" customFormat="1">
      <c r="B183" s="128"/>
      <c r="D183" s="122" t="s">
        <v>132</v>
      </c>
      <c r="E183" s="129" t="s">
        <v>1</v>
      </c>
      <c r="F183" s="130" t="s">
        <v>703</v>
      </c>
      <c r="H183" s="131">
        <v>2.2799999999999998</v>
      </c>
      <c r="J183" s="128"/>
      <c r="K183" s="132"/>
      <c r="L183" s="133"/>
      <c r="M183" s="133"/>
      <c r="N183" s="133"/>
      <c r="O183" s="133"/>
      <c r="P183" s="133"/>
      <c r="Q183" s="133"/>
      <c r="R183" s="134"/>
      <c r="AR183" s="129" t="s">
        <v>132</v>
      </c>
      <c r="AS183" s="129" t="s">
        <v>77</v>
      </c>
      <c r="AT183" s="12" t="s">
        <v>77</v>
      </c>
      <c r="AU183" s="12" t="s">
        <v>29</v>
      </c>
      <c r="AV183" s="12" t="s">
        <v>67</v>
      </c>
      <c r="AW183" s="129" t="s">
        <v>122</v>
      </c>
    </row>
    <row r="184" spans="2:63" s="12" customFormat="1">
      <c r="B184" s="128"/>
      <c r="D184" s="122" t="s">
        <v>132</v>
      </c>
      <c r="E184" s="129" t="s">
        <v>1</v>
      </c>
      <c r="F184" s="130" t="s">
        <v>704</v>
      </c>
      <c r="H184" s="131">
        <v>-4.05</v>
      </c>
      <c r="J184" s="128"/>
      <c r="K184" s="132"/>
      <c r="L184" s="133"/>
      <c r="M184" s="133"/>
      <c r="N184" s="133"/>
      <c r="O184" s="133"/>
      <c r="P184" s="133"/>
      <c r="Q184" s="133"/>
      <c r="R184" s="134"/>
      <c r="AR184" s="129" t="s">
        <v>132</v>
      </c>
      <c r="AS184" s="129" t="s">
        <v>77</v>
      </c>
      <c r="AT184" s="12" t="s">
        <v>77</v>
      </c>
      <c r="AU184" s="12" t="s">
        <v>29</v>
      </c>
      <c r="AV184" s="12" t="s">
        <v>67</v>
      </c>
      <c r="AW184" s="129" t="s">
        <v>122</v>
      </c>
    </row>
    <row r="185" spans="2:63" s="14" customFormat="1">
      <c r="B185" s="154"/>
      <c r="D185" s="122" t="s">
        <v>132</v>
      </c>
      <c r="E185" s="155" t="s">
        <v>1</v>
      </c>
      <c r="F185" s="156" t="s">
        <v>635</v>
      </c>
      <c r="H185" s="157">
        <v>177.30299999999997</v>
      </c>
      <c r="J185" s="154"/>
      <c r="K185" s="158"/>
      <c r="L185" s="159"/>
      <c r="M185" s="159"/>
      <c r="N185" s="159"/>
      <c r="O185" s="159"/>
      <c r="P185" s="159"/>
      <c r="Q185" s="159"/>
      <c r="R185" s="160"/>
      <c r="AR185" s="155" t="s">
        <v>132</v>
      </c>
      <c r="AS185" s="155" t="s">
        <v>77</v>
      </c>
      <c r="AT185" s="14" t="s">
        <v>123</v>
      </c>
      <c r="AU185" s="14" t="s">
        <v>29</v>
      </c>
      <c r="AV185" s="14" t="s">
        <v>67</v>
      </c>
      <c r="AW185" s="155" t="s">
        <v>122</v>
      </c>
    </row>
    <row r="186" spans="2:63" s="13" customFormat="1">
      <c r="B186" s="147"/>
      <c r="D186" s="122" t="s">
        <v>132</v>
      </c>
      <c r="E186" s="148" t="s">
        <v>1</v>
      </c>
      <c r="F186" s="149" t="s">
        <v>259</v>
      </c>
      <c r="H186" s="150">
        <v>440.74799999999988</v>
      </c>
      <c r="J186" s="147"/>
      <c r="K186" s="151"/>
      <c r="L186" s="152"/>
      <c r="M186" s="152"/>
      <c r="N186" s="152"/>
      <c r="O186" s="152"/>
      <c r="P186" s="152"/>
      <c r="Q186" s="152"/>
      <c r="R186" s="153"/>
      <c r="AR186" s="148" t="s">
        <v>132</v>
      </c>
      <c r="AS186" s="148" t="s">
        <v>77</v>
      </c>
      <c r="AT186" s="13" t="s">
        <v>130</v>
      </c>
      <c r="AU186" s="13" t="s">
        <v>29</v>
      </c>
      <c r="AV186" s="13" t="s">
        <v>75</v>
      </c>
      <c r="AW186" s="148" t="s">
        <v>122</v>
      </c>
    </row>
    <row r="187" spans="2:63" s="188" customFormat="1" ht="16.5" customHeight="1">
      <c r="B187" s="111"/>
      <c r="C187" s="112" t="s">
        <v>198</v>
      </c>
      <c r="D187" s="112" t="s">
        <v>125</v>
      </c>
      <c r="E187" s="113" t="s">
        <v>706</v>
      </c>
      <c r="F187" s="114" t="s">
        <v>707</v>
      </c>
      <c r="G187" s="115" t="s">
        <v>137</v>
      </c>
      <c r="H187" s="116">
        <v>886.51499999999999</v>
      </c>
      <c r="I187" s="114" t="s">
        <v>427</v>
      </c>
      <c r="J187" s="26"/>
      <c r="K187" s="186" t="s">
        <v>1</v>
      </c>
      <c r="L187" s="117" t="s">
        <v>38</v>
      </c>
      <c r="M187" s="118">
        <v>0.09</v>
      </c>
      <c r="N187" s="118">
        <f>M187*H187</f>
        <v>79.786349999999999</v>
      </c>
      <c r="O187" s="118">
        <v>7.9000000000000008E-3</v>
      </c>
      <c r="P187" s="118">
        <f>O187*H187</f>
        <v>7.0034685000000003</v>
      </c>
      <c r="Q187" s="118">
        <v>0</v>
      </c>
      <c r="R187" s="119">
        <f>Q187*H187</f>
        <v>0</v>
      </c>
      <c r="AP187" s="190" t="s">
        <v>130</v>
      </c>
      <c r="AR187" s="190" t="s">
        <v>125</v>
      </c>
      <c r="AS187" s="190" t="s">
        <v>77</v>
      </c>
      <c r="AW187" s="190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190" t="s">
        <v>75</v>
      </c>
      <c r="BI187" s="120" t="e">
        <f>ROUND(#REF!*H187,2)</f>
        <v>#REF!</v>
      </c>
      <c r="BJ187" s="190" t="s">
        <v>130</v>
      </c>
      <c r="BK187" s="190" t="s">
        <v>708</v>
      </c>
    </row>
    <row r="188" spans="2:63" s="11" customFormat="1">
      <c r="B188" s="121"/>
      <c r="D188" s="122" t="s">
        <v>132</v>
      </c>
      <c r="E188" s="123" t="s">
        <v>1</v>
      </c>
      <c r="F188" s="124" t="s">
        <v>695</v>
      </c>
      <c r="H188" s="123" t="s">
        <v>1</v>
      </c>
      <c r="J188" s="121"/>
      <c r="K188" s="125"/>
      <c r="L188" s="126"/>
      <c r="M188" s="126"/>
      <c r="N188" s="126"/>
      <c r="O188" s="126"/>
      <c r="P188" s="126"/>
      <c r="Q188" s="126"/>
      <c r="R188" s="127"/>
      <c r="AR188" s="123" t="s">
        <v>132</v>
      </c>
      <c r="AS188" s="123" t="s">
        <v>77</v>
      </c>
      <c r="AT188" s="11" t="s">
        <v>75</v>
      </c>
      <c r="AU188" s="11" t="s">
        <v>29</v>
      </c>
      <c r="AV188" s="11" t="s">
        <v>67</v>
      </c>
      <c r="AW188" s="123" t="s">
        <v>122</v>
      </c>
    </row>
    <row r="189" spans="2:63" s="11" customFormat="1">
      <c r="B189" s="121"/>
      <c r="D189" s="122" t="s">
        <v>132</v>
      </c>
      <c r="E189" s="123" t="s">
        <v>1</v>
      </c>
      <c r="F189" s="124" t="s">
        <v>709</v>
      </c>
      <c r="H189" s="123" t="s">
        <v>1</v>
      </c>
      <c r="J189" s="121"/>
      <c r="K189" s="125"/>
      <c r="L189" s="126"/>
      <c r="M189" s="126"/>
      <c r="N189" s="126"/>
      <c r="O189" s="126"/>
      <c r="P189" s="126"/>
      <c r="Q189" s="126"/>
      <c r="R189" s="127"/>
      <c r="AR189" s="123" t="s">
        <v>132</v>
      </c>
      <c r="AS189" s="123" t="s">
        <v>77</v>
      </c>
      <c r="AT189" s="11" t="s">
        <v>75</v>
      </c>
      <c r="AU189" s="11" t="s">
        <v>29</v>
      </c>
      <c r="AV189" s="11" t="s">
        <v>67</v>
      </c>
      <c r="AW189" s="123" t="s">
        <v>122</v>
      </c>
    </row>
    <row r="190" spans="2:63" s="11" customFormat="1">
      <c r="B190" s="121"/>
      <c r="D190" s="122" t="s">
        <v>132</v>
      </c>
      <c r="E190" s="123" t="s">
        <v>1</v>
      </c>
      <c r="F190" s="124" t="s">
        <v>710</v>
      </c>
      <c r="H190" s="123" t="s">
        <v>1</v>
      </c>
      <c r="J190" s="121"/>
      <c r="K190" s="125"/>
      <c r="L190" s="126"/>
      <c r="M190" s="126"/>
      <c r="N190" s="126"/>
      <c r="O190" s="126"/>
      <c r="P190" s="126"/>
      <c r="Q190" s="126"/>
      <c r="R190" s="127"/>
      <c r="AR190" s="123" t="s">
        <v>132</v>
      </c>
      <c r="AS190" s="123" t="s">
        <v>77</v>
      </c>
      <c r="AT190" s="11" t="s">
        <v>75</v>
      </c>
      <c r="AU190" s="11" t="s">
        <v>29</v>
      </c>
      <c r="AV190" s="11" t="s">
        <v>67</v>
      </c>
      <c r="AW190" s="123" t="s">
        <v>122</v>
      </c>
    </row>
    <row r="191" spans="2:63" s="11" customFormat="1">
      <c r="B191" s="121"/>
      <c r="D191" s="122" t="s">
        <v>132</v>
      </c>
      <c r="E191" s="123" t="s">
        <v>1</v>
      </c>
      <c r="F191" s="124" t="s">
        <v>631</v>
      </c>
      <c r="H191" s="123" t="s">
        <v>1</v>
      </c>
      <c r="J191" s="121"/>
      <c r="K191" s="125"/>
      <c r="L191" s="126"/>
      <c r="M191" s="126"/>
      <c r="N191" s="126"/>
      <c r="O191" s="126"/>
      <c r="P191" s="126"/>
      <c r="Q191" s="126"/>
      <c r="R191" s="127"/>
      <c r="AR191" s="123" t="s">
        <v>132</v>
      </c>
      <c r="AS191" s="123" t="s">
        <v>77</v>
      </c>
      <c r="AT191" s="11" t="s">
        <v>75</v>
      </c>
      <c r="AU191" s="11" t="s">
        <v>29</v>
      </c>
      <c r="AV191" s="11" t="s">
        <v>67</v>
      </c>
      <c r="AW191" s="123" t="s">
        <v>122</v>
      </c>
    </row>
    <row r="192" spans="2:63" s="11" customFormat="1">
      <c r="B192" s="121"/>
      <c r="D192" s="122" t="s">
        <v>132</v>
      </c>
      <c r="E192" s="123" t="s">
        <v>1</v>
      </c>
      <c r="F192" s="124" t="s">
        <v>632</v>
      </c>
      <c r="H192" s="123" t="s">
        <v>1</v>
      </c>
      <c r="J192" s="121"/>
      <c r="K192" s="125"/>
      <c r="L192" s="126"/>
      <c r="M192" s="126"/>
      <c r="N192" s="126"/>
      <c r="O192" s="126"/>
      <c r="P192" s="126"/>
      <c r="Q192" s="126"/>
      <c r="R192" s="127"/>
      <c r="AR192" s="123" t="s">
        <v>132</v>
      </c>
      <c r="AS192" s="123" t="s">
        <v>77</v>
      </c>
      <c r="AT192" s="11" t="s">
        <v>75</v>
      </c>
      <c r="AU192" s="11" t="s">
        <v>29</v>
      </c>
      <c r="AV192" s="11" t="s">
        <v>67</v>
      </c>
      <c r="AW192" s="123" t="s">
        <v>122</v>
      </c>
    </row>
    <row r="193" spans="2:49" s="12" customFormat="1">
      <c r="B193" s="128"/>
      <c r="D193" s="122" t="s">
        <v>132</v>
      </c>
      <c r="E193" s="129" t="s">
        <v>1</v>
      </c>
      <c r="F193" s="130" t="s">
        <v>696</v>
      </c>
      <c r="H193" s="131">
        <v>44.625</v>
      </c>
      <c r="J193" s="128"/>
      <c r="K193" s="132"/>
      <c r="L193" s="133"/>
      <c r="M193" s="133"/>
      <c r="N193" s="133"/>
      <c r="O193" s="133"/>
      <c r="P193" s="133"/>
      <c r="Q193" s="133"/>
      <c r="R193" s="134"/>
      <c r="AR193" s="129" t="s">
        <v>132</v>
      </c>
      <c r="AS193" s="129" t="s">
        <v>77</v>
      </c>
      <c r="AT193" s="12" t="s">
        <v>77</v>
      </c>
      <c r="AU193" s="12" t="s">
        <v>29</v>
      </c>
      <c r="AV193" s="12" t="s">
        <v>67</v>
      </c>
      <c r="AW193" s="129" t="s">
        <v>122</v>
      </c>
    </row>
    <row r="194" spans="2:49" s="12" customFormat="1">
      <c r="B194" s="128"/>
      <c r="D194" s="122" t="s">
        <v>132</v>
      </c>
      <c r="E194" s="129" t="s">
        <v>1</v>
      </c>
      <c r="F194" s="130" t="s">
        <v>697</v>
      </c>
      <c r="H194" s="131">
        <v>3.7149999999999999</v>
      </c>
      <c r="J194" s="128"/>
      <c r="K194" s="132"/>
      <c r="L194" s="133"/>
      <c r="M194" s="133"/>
      <c r="N194" s="133"/>
      <c r="O194" s="133"/>
      <c r="P194" s="133"/>
      <c r="Q194" s="133"/>
      <c r="R194" s="134"/>
      <c r="AR194" s="129" t="s">
        <v>132</v>
      </c>
      <c r="AS194" s="129" t="s">
        <v>77</v>
      </c>
      <c r="AT194" s="12" t="s">
        <v>77</v>
      </c>
      <c r="AU194" s="12" t="s">
        <v>29</v>
      </c>
      <c r="AV194" s="12" t="s">
        <v>67</v>
      </c>
      <c r="AW194" s="129" t="s">
        <v>122</v>
      </c>
    </row>
    <row r="195" spans="2:49" s="12" customFormat="1">
      <c r="B195" s="128"/>
      <c r="D195" s="122" t="s">
        <v>132</v>
      </c>
      <c r="E195" s="129" t="s">
        <v>1</v>
      </c>
      <c r="F195" s="130" t="s">
        <v>698</v>
      </c>
      <c r="H195" s="131">
        <v>-5.8949999999999996</v>
      </c>
      <c r="J195" s="128"/>
      <c r="K195" s="132"/>
      <c r="L195" s="133"/>
      <c r="M195" s="133"/>
      <c r="N195" s="133"/>
      <c r="O195" s="133"/>
      <c r="P195" s="133"/>
      <c r="Q195" s="133"/>
      <c r="R195" s="134"/>
      <c r="AR195" s="129" t="s">
        <v>132</v>
      </c>
      <c r="AS195" s="129" t="s">
        <v>77</v>
      </c>
      <c r="AT195" s="12" t="s">
        <v>77</v>
      </c>
      <c r="AU195" s="12" t="s">
        <v>29</v>
      </c>
      <c r="AV195" s="12" t="s">
        <v>67</v>
      </c>
      <c r="AW195" s="129" t="s">
        <v>122</v>
      </c>
    </row>
    <row r="196" spans="2:49" s="11" customFormat="1">
      <c r="B196" s="121"/>
      <c r="D196" s="122" t="s">
        <v>132</v>
      </c>
      <c r="E196" s="123" t="s">
        <v>1</v>
      </c>
      <c r="F196" s="124" t="s">
        <v>133</v>
      </c>
      <c r="H196" s="123" t="s">
        <v>1</v>
      </c>
      <c r="J196" s="121"/>
      <c r="K196" s="125"/>
      <c r="L196" s="126"/>
      <c r="M196" s="126"/>
      <c r="N196" s="126"/>
      <c r="O196" s="126"/>
      <c r="P196" s="126"/>
      <c r="Q196" s="126"/>
      <c r="R196" s="127"/>
      <c r="AR196" s="123" t="s">
        <v>132</v>
      </c>
      <c r="AS196" s="123" t="s">
        <v>77</v>
      </c>
      <c r="AT196" s="11" t="s">
        <v>75</v>
      </c>
      <c r="AU196" s="11" t="s">
        <v>29</v>
      </c>
      <c r="AV196" s="11" t="s">
        <v>67</v>
      </c>
      <c r="AW196" s="123" t="s">
        <v>122</v>
      </c>
    </row>
    <row r="197" spans="2:49" s="11" customFormat="1">
      <c r="B197" s="121"/>
      <c r="D197" s="122" t="s">
        <v>132</v>
      </c>
      <c r="E197" s="123" t="s">
        <v>1</v>
      </c>
      <c r="F197" s="124" t="s">
        <v>444</v>
      </c>
      <c r="H197" s="123" t="s">
        <v>1</v>
      </c>
      <c r="J197" s="121"/>
      <c r="K197" s="125"/>
      <c r="L197" s="126"/>
      <c r="M197" s="126"/>
      <c r="N197" s="126"/>
      <c r="O197" s="126"/>
      <c r="P197" s="126"/>
      <c r="Q197" s="126"/>
      <c r="R197" s="127"/>
      <c r="AR197" s="123" t="s">
        <v>132</v>
      </c>
      <c r="AS197" s="123" t="s">
        <v>77</v>
      </c>
      <c r="AT197" s="11" t="s">
        <v>75</v>
      </c>
      <c r="AU197" s="11" t="s">
        <v>29</v>
      </c>
      <c r="AV197" s="11" t="s">
        <v>67</v>
      </c>
      <c r="AW197" s="123" t="s">
        <v>122</v>
      </c>
    </row>
    <row r="198" spans="2:49" s="12" customFormat="1">
      <c r="B198" s="128"/>
      <c r="D198" s="122" t="s">
        <v>132</v>
      </c>
      <c r="E198" s="129" t="s">
        <v>1</v>
      </c>
      <c r="F198" s="130" t="s">
        <v>699</v>
      </c>
      <c r="H198" s="131">
        <v>72.724999999999994</v>
      </c>
      <c r="J198" s="128"/>
      <c r="K198" s="132"/>
      <c r="L198" s="133"/>
      <c r="M198" s="133"/>
      <c r="N198" s="133"/>
      <c r="O198" s="133"/>
      <c r="P198" s="133"/>
      <c r="Q198" s="133"/>
      <c r="R198" s="134"/>
      <c r="AR198" s="129" t="s">
        <v>132</v>
      </c>
      <c r="AS198" s="129" t="s">
        <v>77</v>
      </c>
      <c r="AT198" s="12" t="s">
        <v>77</v>
      </c>
      <c r="AU198" s="12" t="s">
        <v>29</v>
      </c>
      <c r="AV198" s="12" t="s">
        <v>67</v>
      </c>
      <c r="AW198" s="129" t="s">
        <v>122</v>
      </c>
    </row>
    <row r="199" spans="2:49" s="12" customFormat="1">
      <c r="B199" s="128"/>
      <c r="D199" s="122" t="s">
        <v>132</v>
      </c>
      <c r="E199" s="129" t="s">
        <v>1</v>
      </c>
      <c r="F199" s="130" t="s">
        <v>700</v>
      </c>
      <c r="H199" s="131">
        <v>3.42</v>
      </c>
      <c r="J199" s="128"/>
      <c r="K199" s="132"/>
      <c r="L199" s="133"/>
      <c r="M199" s="133"/>
      <c r="N199" s="133"/>
      <c r="O199" s="133"/>
      <c r="P199" s="133"/>
      <c r="Q199" s="133"/>
      <c r="R199" s="134"/>
      <c r="AR199" s="129" t="s">
        <v>132</v>
      </c>
      <c r="AS199" s="129" t="s">
        <v>77</v>
      </c>
      <c r="AT199" s="12" t="s">
        <v>77</v>
      </c>
      <c r="AU199" s="12" t="s">
        <v>29</v>
      </c>
      <c r="AV199" s="12" t="s">
        <v>67</v>
      </c>
      <c r="AW199" s="129" t="s">
        <v>122</v>
      </c>
    </row>
    <row r="200" spans="2:49" s="12" customFormat="1">
      <c r="B200" s="128"/>
      <c r="D200" s="122" t="s">
        <v>132</v>
      </c>
      <c r="E200" s="129" t="s">
        <v>1</v>
      </c>
      <c r="F200" s="130" t="s">
        <v>701</v>
      </c>
      <c r="H200" s="131">
        <v>-7.92</v>
      </c>
      <c r="J200" s="128"/>
      <c r="K200" s="132"/>
      <c r="L200" s="133"/>
      <c r="M200" s="133"/>
      <c r="N200" s="133"/>
      <c r="O200" s="133"/>
      <c r="P200" s="133"/>
      <c r="Q200" s="133"/>
      <c r="R200" s="134"/>
      <c r="AR200" s="129" t="s">
        <v>132</v>
      </c>
      <c r="AS200" s="129" t="s">
        <v>77</v>
      </c>
      <c r="AT200" s="12" t="s">
        <v>77</v>
      </c>
      <c r="AU200" s="12" t="s">
        <v>29</v>
      </c>
      <c r="AV200" s="12" t="s">
        <v>67</v>
      </c>
      <c r="AW200" s="129" t="s">
        <v>122</v>
      </c>
    </row>
    <row r="201" spans="2:49" s="11" customFormat="1">
      <c r="B201" s="121"/>
      <c r="D201" s="122" t="s">
        <v>132</v>
      </c>
      <c r="E201" s="123" t="s">
        <v>1</v>
      </c>
      <c r="F201" s="124" t="s">
        <v>637</v>
      </c>
      <c r="H201" s="123" t="s">
        <v>1</v>
      </c>
      <c r="J201" s="121"/>
      <c r="K201" s="125"/>
      <c r="L201" s="126"/>
      <c r="M201" s="126"/>
      <c r="N201" s="126"/>
      <c r="O201" s="126"/>
      <c r="P201" s="126"/>
      <c r="Q201" s="126"/>
      <c r="R201" s="127"/>
      <c r="AR201" s="123" t="s">
        <v>132</v>
      </c>
      <c r="AS201" s="123" t="s">
        <v>77</v>
      </c>
      <c r="AT201" s="11" t="s">
        <v>75</v>
      </c>
      <c r="AU201" s="11" t="s">
        <v>29</v>
      </c>
      <c r="AV201" s="11" t="s">
        <v>67</v>
      </c>
      <c r="AW201" s="123" t="s">
        <v>122</v>
      </c>
    </row>
    <row r="202" spans="2:49" s="12" customFormat="1">
      <c r="B202" s="128"/>
      <c r="D202" s="122" t="s">
        <v>132</v>
      </c>
      <c r="E202" s="129" t="s">
        <v>1</v>
      </c>
      <c r="F202" s="130" t="s">
        <v>702</v>
      </c>
      <c r="H202" s="131">
        <v>24.03</v>
      </c>
      <c r="J202" s="128"/>
      <c r="K202" s="132"/>
      <c r="L202" s="133"/>
      <c r="M202" s="133"/>
      <c r="N202" s="133"/>
      <c r="O202" s="133"/>
      <c r="P202" s="133"/>
      <c r="Q202" s="133"/>
      <c r="R202" s="134"/>
      <c r="AR202" s="129" t="s">
        <v>132</v>
      </c>
      <c r="AS202" s="129" t="s">
        <v>77</v>
      </c>
      <c r="AT202" s="12" t="s">
        <v>77</v>
      </c>
      <c r="AU202" s="12" t="s">
        <v>29</v>
      </c>
      <c r="AV202" s="12" t="s">
        <v>67</v>
      </c>
      <c r="AW202" s="129" t="s">
        <v>122</v>
      </c>
    </row>
    <row r="203" spans="2:49" s="12" customFormat="1">
      <c r="B203" s="128"/>
      <c r="D203" s="122" t="s">
        <v>132</v>
      </c>
      <c r="E203" s="129" t="s">
        <v>1</v>
      </c>
      <c r="F203" s="130" t="s">
        <v>703</v>
      </c>
      <c r="H203" s="131">
        <v>2.2799999999999998</v>
      </c>
      <c r="J203" s="128"/>
      <c r="K203" s="132"/>
      <c r="L203" s="133"/>
      <c r="M203" s="133"/>
      <c r="N203" s="133"/>
      <c r="O203" s="133"/>
      <c r="P203" s="133"/>
      <c r="Q203" s="133"/>
      <c r="R203" s="134"/>
      <c r="AR203" s="129" t="s">
        <v>132</v>
      </c>
      <c r="AS203" s="129" t="s">
        <v>77</v>
      </c>
      <c r="AT203" s="12" t="s">
        <v>77</v>
      </c>
      <c r="AU203" s="12" t="s">
        <v>29</v>
      </c>
      <c r="AV203" s="12" t="s">
        <v>67</v>
      </c>
      <c r="AW203" s="129" t="s">
        <v>122</v>
      </c>
    </row>
    <row r="204" spans="2:49" s="12" customFormat="1">
      <c r="B204" s="128"/>
      <c r="D204" s="122" t="s">
        <v>132</v>
      </c>
      <c r="E204" s="129" t="s">
        <v>1</v>
      </c>
      <c r="F204" s="130" t="s">
        <v>704</v>
      </c>
      <c r="H204" s="131">
        <v>-4.05</v>
      </c>
      <c r="J204" s="128"/>
      <c r="K204" s="132"/>
      <c r="L204" s="133"/>
      <c r="M204" s="133"/>
      <c r="N204" s="133"/>
      <c r="O204" s="133"/>
      <c r="P204" s="133"/>
      <c r="Q204" s="133"/>
      <c r="R204" s="134"/>
      <c r="AR204" s="129" t="s">
        <v>132</v>
      </c>
      <c r="AS204" s="129" t="s">
        <v>77</v>
      </c>
      <c r="AT204" s="12" t="s">
        <v>77</v>
      </c>
      <c r="AU204" s="12" t="s">
        <v>29</v>
      </c>
      <c r="AV204" s="12" t="s">
        <v>67</v>
      </c>
      <c r="AW204" s="129" t="s">
        <v>122</v>
      </c>
    </row>
    <row r="205" spans="2:49" s="11" customFormat="1">
      <c r="B205" s="121"/>
      <c r="D205" s="122" t="s">
        <v>132</v>
      </c>
      <c r="E205" s="123" t="s">
        <v>1</v>
      </c>
      <c r="F205" s="124" t="s">
        <v>639</v>
      </c>
      <c r="H205" s="123" t="s">
        <v>1</v>
      </c>
      <c r="J205" s="121"/>
      <c r="K205" s="125"/>
      <c r="L205" s="126"/>
      <c r="M205" s="126"/>
      <c r="N205" s="126"/>
      <c r="O205" s="126"/>
      <c r="P205" s="126"/>
      <c r="Q205" s="126"/>
      <c r="R205" s="127"/>
      <c r="AR205" s="123" t="s">
        <v>132</v>
      </c>
      <c r="AS205" s="123" t="s">
        <v>77</v>
      </c>
      <c r="AT205" s="11" t="s">
        <v>75</v>
      </c>
      <c r="AU205" s="11" t="s">
        <v>29</v>
      </c>
      <c r="AV205" s="11" t="s">
        <v>67</v>
      </c>
      <c r="AW205" s="123" t="s">
        <v>122</v>
      </c>
    </row>
    <row r="206" spans="2:49" s="12" customFormat="1">
      <c r="B206" s="128"/>
      <c r="D206" s="122" t="s">
        <v>132</v>
      </c>
      <c r="E206" s="129" t="s">
        <v>1</v>
      </c>
      <c r="F206" s="130" t="s">
        <v>705</v>
      </c>
      <c r="H206" s="131">
        <v>46.143000000000001</v>
      </c>
      <c r="J206" s="128"/>
      <c r="K206" s="132"/>
      <c r="L206" s="133"/>
      <c r="M206" s="133"/>
      <c r="N206" s="133"/>
      <c r="O206" s="133"/>
      <c r="P206" s="133"/>
      <c r="Q206" s="133"/>
      <c r="R206" s="134"/>
      <c r="AR206" s="129" t="s">
        <v>132</v>
      </c>
      <c r="AS206" s="129" t="s">
        <v>77</v>
      </c>
      <c r="AT206" s="12" t="s">
        <v>77</v>
      </c>
      <c r="AU206" s="12" t="s">
        <v>29</v>
      </c>
      <c r="AV206" s="12" t="s">
        <v>67</v>
      </c>
      <c r="AW206" s="129" t="s">
        <v>122</v>
      </c>
    </row>
    <row r="207" spans="2:49" s="12" customFormat="1">
      <c r="B207" s="128"/>
      <c r="D207" s="122" t="s">
        <v>132</v>
      </c>
      <c r="E207" s="129" t="s">
        <v>1</v>
      </c>
      <c r="F207" s="130" t="s">
        <v>703</v>
      </c>
      <c r="H207" s="131">
        <v>2.2799999999999998</v>
      </c>
      <c r="J207" s="128"/>
      <c r="K207" s="132"/>
      <c r="L207" s="133"/>
      <c r="M207" s="133"/>
      <c r="N207" s="133"/>
      <c r="O207" s="133"/>
      <c r="P207" s="133"/>
      <c r="Q207" s="133"/>
      <c r="R207" s="134"/>
      <c r="AR207" s="129" t="s">
        <v>132</v>
      </c>
      <c r="AS207" s="129" t="s">
        <v>77</v>
      </c>
      <c r="AT207" s="12" t="s">
        <v>77</v>
      </c>
      <c r="AU207" s="12" t="s">
        <v>29</v>
      </c>
      <c r="AV207" s="12" t="s">
        <v>67</v>
      </c>
      <c r="AW207" s="129" t="s">
        <v>122</v>
      </c>
    </row>
    <row r="208" spans="2:49" s="12" customFormat="1">
      <c r="B208" s="128"/>
      <c r="D208" s="122" t="s">
        <v>132</v>
      </c>
      <c r="E208" s="129" t="s">
        <v>1</v>
      </c>
      <c r="F208" s="130" t="s">
        <v>704</v>
      </c>
      <c r="H208" s="131">
        <v>-4.05</v>
      </c>
      <c r="J208" s="128"/>
      <c r="K208" s="132"/>
      <c r="L208" s="133"/>
      <c r="M208" s="133"/>
      <c r="N208" s="133"/>
      <c r="O208" s="133"/>
      <c r="P208" s="133"/>
      <c r="Q208" s="133"/>
      <c r="R208" s="134"/>
      <c r="AR208" s="129" t="s">
        <v>132</v>
      </c>
      <c r="AS208" s="129" t="s">
        <v>77</v>
      </c>
      <c r="AT208" s="12" t="s">
        <v>77</v>
      </c>
      <c r="AU208" s="12" t="s">
        <v>29</v>
      </c>
      <c r="AV208" s="12" t="s">
        <v>67</v>
      </c>
      <c r="AW208" s="129" t="s">
        <v>122</v>
      </c>
    </row>
    <row r="209" spans="2:63" s="14" customFormat="1">
      <c r="B209" s="154"/>
      <c r="D209" s="122" t="s">
        <v>132</v>
      </c>
      <c r="E209" s="155" t="s">
        <v>1</v>
      </c>
      <c r="F209" s="156" t="s">
        <v>635</v>
      </c>
      <c r="H209" s="157">
        <v>177.30299999999997</v>
      </c>
      <c r="J209" s="154"/>
      <c r="K209" s="158"/>
      <c r="L209" s="159"/>
      <c r="M209" s="159"/>
      <c r="N209" s="159"/>
      <c r="O209" s="159"/>
      <c r="P209" s="159"/>
      <c r="Q209" s="159"/>
      <c r="R209" s="160"/>
      <c r="AR209" s="155" t="s">
        <v>132</v>
      </c>
      <c r="AS209" s="155" t="s">
        <v>77</v>
      </c>
      <c r="AT209" s="14" t="s">
        <v>123</v>
      </c>
      <c r="AU209" s="14" t="s">
        <v>29</v>
      </c>
      <c r="AV209" s="14" t="s">
        <v>67</v>
      </c>
      <c r="AW209" s="155" t="s">
        <v>122</v>
      </c>
    </row>
    <row r="210" spans="2:63" s="11" customFormat="1">
      <c r="B210" s="121"/>
      <c r="D210" s="122" t="s">
        <v>132</v>
      </c>
      <c r="E210" s="123" t="s">
        <v>1</v>
      </c>
      <c r="F210" s="124" t="s">
        <v>711</v>
      </c>
      <c r="H210" s="123" t="s">
        <v>1</v>
      </c>
      <c r="J210" s="121"/>
      <c r="K210" s="125"/>
      <c r="L210" s="126"/>
      <c r="M210" s="126"/>
      <c r="N210" s="126"/>
      <c r="O210" s="126"/>
      <c r="P210" s="126"/>
      <c r="Q210" s="126"/>
      <c r="R210" s="127"/>
      <c r="AR210" s="123" t="s">
        <v>132</v>
      </c>
      <c r="AS210" s="123" t="s">
        <v>77</v>
      </c>
      <c r="AT210" s="11" t="s">
        <v>75</v>
      </c>
      <c r="AU210" s="11" t="s">
        <v>29</v>
      </c>
      <c r="AV210" s="11" t="s">
        <v>67</v>
      </c>
      <c r="AW210" s="123" t="s">
        <v>122</v>
      </c>
    </row>
    <row r="211" spans="2:63" s="12" customFormat="1">
      <c r="B211" s="128"/>
      <c r="D211" s="122" t="s">
        <v>132</v>
      </c>
      <c r="E211" s="129" t="s">
        <v>1</v>
      </c>
      <c r="F211" s="130" t="s">
        <v>712</v>
      </c>
      <c r="H211" s="131">
        <v>709.21199999999999</v>
      </c>
      <c r="J211" s="128"/>
      <c r="K211" s="132"/>
      <c r="L211" s="133"/>
      <c r="M211" s="133"/>
      <c r="N211" s="133"/>
      <c r="O211" s="133"/>
      <c r="P211" s="133"/>
      <c r="Q211" s="133"/>
      <c r="R211" s="134"/>
      <c r="AR211" s="129" t="s">
        <v>132</v>
      </c>
      <c r="AS211" s="129" t="s">
        <v>77</v>
      </c>
      <c r="AT211" s="12" t="s">
        <v>77</v>
      </c>
      <c r="AU211" s="12" t="s">
        <v>29</v>
      </c>
      <c r="AV211" s="12" t="s">
        <v>67</v>
      </c>
      <c r="AW211" s="129" t="s">
        <v>122</v>
      </c>
    </row>
    <row r="212" spans="2:63" s="14" customFormat="1">
      <c r="B212" s="154"/>
      <c r="D212" s="122" t="s">
        <v>132</v>
      </c>
      <c r="E212" s="155" t="s">
        <v>1</v>
      </c>
      <c r="F212" s="156" t="s">
        <v>635</v>
      </c>
      <c r="H212" s="157">
        <v>709.21199999999999</v>
      </c>
      <c r="J212" s="154"/>
      <c r="K212" s="158"/>
      <c r="L212" s="159"/>
      <c r="M212" s="159"/>
      <c r="N212" s="159"/>
      <c r="O212" s="159"/>
      <c r="P212" s="159"/>
      <c r="Q212" s="159"/>
      <c r="R212" s="160"/>
      <c r="AR212" s="155" t="s">
        <v>132</v>
      </c>
      <c r="AS212" s="155" t="s">
        <v>77</v>
      </c>
      <c r="AT212" s="14" t="s">
        <v>123</v>
      </c>
      <c r="AU212" s="14" t="s">
        <v>29</v>
      </c>
      <c r="AV212" s="14" t="s">
        <v>67</v>
      </c>
      <c r="AW212" s="155" t="s">
        <v>122</v>
      </c>
    </row>
    <row r="213" spans="2:63" s="13" customFormat="1">
      <c r="B213" s="147"/>
      <c r="D213" s="122" t="s">
        <v>132</v>
      </c>
      <c r="E213" s="148" t="s">
        <v>1</v>
      </c>
      <c r="F213" s="149" t="s">
        <v>259</v>
      </c>
      <c r="H213" s="150">
        <v>886.51499999999999</v>
      </c>
      <c r="J213" s="147"/>
      <c r="K213" s="151"/>
      <c r="L213" s="152"/>
      <c r="M213" s="152"/>
      <c r="N213" s="152"/>
      <c r="O213" s="152"/>
      <c r="P213" s="152"/>
      <c r="Q213" s="152"/>
      <c r="R213" s="153"/>
      <c r="AR213" s="148" t="s">
        <v>132</v>
      </c>
      <c r="AS213" s="148" t="s">
        <v>77</v>
      </c>
      <c r="AT213" s="13" t="s">
        <v>130</v>
      </c>
      <c r="AU213" s="13" t="s">
        <v>29</v>
      </c>
      <c r="AV213" s="13" t="s">
        <v>75</v>
      </c>
      <c r="AW213" s="148" t="s">
        <v>122</v>
      </c>
    </row>
    <row r="214" spans="2:63" s="188" customFormat="1" ht="16.5" customHeight="1">
      <c r="B214" s="111"/>
      <c r="C214" s="112" t="s">
        <v>202</v>
      </c>
      <c r="D214" s="112" t="s">
        <v>125</v>
      </c>
      <c r="E214" s="113" t="s">
        <v>312</v>
      </c>
      <c r="F214" s="114" t="s">
        <v>313</v>
      </c>
      <c r="G214" s="115" t="s">
        <v>137</v>
      </c>
      <c r="H214" s="116">
        <v>6.61</v>
      </c>
      <c r="I214" s="114" t="s">
        <v>129</v>
      </c>
      <c r="J214" s="26"/>
      <c r="K214" s="186" t="s">
        <v>1</v>
      </c>
      <c r="L214" s="117" t="s">
        <v>38</v>
      </c>
      <c r="M214" s="118">
        <v>0.34</v>
      </c>
      <c r="N214" s="118">
        <f>M214*H214</f>
        <v>2.2474000000000003</v>
      </c>
      <c r="O214" s="118">
        <v>8.4999999999999995E-4</v>
      </c>
      <c r="P214" s="118">
        <f>O214*H214</f>
        <v>5.6185000000000002E-3</v>
      </c>
      <c r="Q214" s="118">
        <v>0</v>
      </c>
      <c r="R214" s="119">
        <f>Q214*H214</f>
        <v>0</v>
      </c>
      <c r="AP214" s="190" t="s">
        <v>130</v>
      </c>
      <c r="AR214" s="190" t="s">
        <v>125</v>
      </c>
      <c r="AS214" s="190" t="s">
        <v>77</v>
      </c>
      <c r="AW214" s="190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190" t="s">
        <v>75</v>
      </c>
      <c r="BI214" s="120" t="e">
        <f>ROUND(#REF!*H214,2)</f>
        <v>#REF!</v>
      </c>
      <c r="BJ214" s="190" t="s">
        <v>130</v>
      </c>
      <c r="BK214" s="190" t="s">
        <v>314</v>
      </c>
    </row>
    <row r="215" spans="2:63" s="11" customFormat="1">
      <c r="B215" s="121"/>
      <c r="D215" s="122" t="s">
        <v>132</v>
      </c>
      <c r="E215" s="123" t="s">
        <v>1</v>
      </c>
      <c r="F215" s="124" t="s">
        <v>254</v>
      </c>
      <c r="H215" s="123" t="s">
        <v>1</v>
      </c>
      <c r="J215" s="121"/>
      <c r="K215" s="125"/>
      <c r="L215" s="126"/>
      <c r="M215" s="126"/>
      <c r="N215" s="126"/>
      <c r="O215" s="126"/>
      <c r="P215" s="126"/>
      <c r="Q215" s="126"/>
      <c r="R215" s="127"/>
      <c r="AR215" s="123" t="s">
        <v>132</v>
      </c>
      <c r="AS215" s="123" t="s">
        <v>77</v>
      </c>
      <c r="AT215" s="11" t="s">
        <v>75</v>
      </c>
      <c r="AU215" s="11" t="s">
        <v>29</v>
      </c>
      <c r="AV215" s="11" t="s">
        <v>67</v>
      </c>
      <c r="AW215" s="123" t="s">
        <v>122</v>
      </c>
    </row>
    <row r="216" spans="2:63" s="12" customFormat="1">
      <c r="B216" s="128"/>
      <c r="D216" s="122" t="s">
        <v>132</v>
      </c>
      <c r="E216" s="129" t="s">
        <v>1</v>
      </c>
      <c r="F216" s="130" t="s">
        <v>315</v>
      </c>
      <c r="H216" s="131">
        <v>5.4660000000000002</v>
      </c>
      <c r="J216" s="128"/>
      <c r="K216" s="132"/>
      <c r="L216" s="133"/>
      <c r="M216" s="133"/>
      <c r="N216" s="133"/>
      <c r="O216" s="133"/>
      <c r="P216" s="133"/>
      <c r="Q216" s="133"/>
      <c r="R216" s="134"/>
      <c r="AR216" s="129" t="s">
        <v>132</v>
      </c>
      <c r="AS216" s="129" t="s">
        <v>77</v>
      </c>
      <c r="AT216" s="12" t="s">
        <v>77</v>
      </c>
      <c r="AU216" s="12" t="s">
        <v>29</v>
      </c>
      <c r="AV216" s="12" t="s">
        <v>67</v>
      </c>
      <c r="AW216" s="129" t="s">
        <v>122</v>
      </c>
    </row>
    <row r="217" spans="2:63" s="11" customFormat="1">
      <c r="B217" s="121"/>
      <c r="D217" s="122" t="s">
        <v>132</v>
      </c>
      <c r="E217" s="123" t="s">
        <v>1</v>
      </c>
      <c r="F217" s="124" t="s">
        <v>257</v>
      </c>
      <c r="H217" s="123" t="s">
        <v>1</v>
      </c>
      <c r="J217" s="121"/>
      <c r="K217" s="125"/>
      <c r="L217" s="126"/>
      <c r="M217" s="126"/>
      <c r="N217" s="126"/>
      <c r="O217" s="126"/>
      <c r="P217" s="126"/>
      <c r="Q217" s="126"/>
      <c r="R217" s="127"/>
      <c r="AR217" s="123" t="s">
        <v>132</v>
      </c>
      <c r="AS217" s="123" t="s">
        <v>77</v>
      </c>
      <c r="AT217" s="11" t="s">
        <v>75</v>
      </c>
      <c r="AU217" s="11" t="s">
        <v>29</v>
      </c>
      <c r="AV217" s="11" t="s">
        <v>67</v>
      </c>
      <c r="AW217" s="123" t="s">
        <v>122</v>
      </c>
    </row>
    <row r="218" spans="2:63" s="12" customFormat="1">
      <c r="B218" s="128"/>
      <c r="D218" s="122" t="s">
        <v>132</v>
      </c>
      <c r="E218" s="129" t="s">
        <v>1</v>
      </c>
      <c r="F218" s="130" t="s">
        <v>316</v>
      </c>
      <c r="H218" s="131">
        <v>1.1439999999999999</v>
      </c>
      <c r="J218" s="128"/>
      <c r="K218" s="132"/>
      <c r="L218" s="133"/>
      <c r="M218" s="133"/>
      <c r="N218" s="133"/>
      <c r="O218" s="133"/>
      <c r="P218" s="133"/>
      <c r="Q218" s="133"/>
      <c r="R218" s="134"/>
      <c r="AR218" s="129" t="s">
        <v>132</v>
      </c>
      <c r="AS218" s="129" t="s">
        <v>77</v>
      </c>
      <c r="AT218" s="12" t="s">
        <v>77</v>
      </c>
      <c r="AU218" s="12" t="s">
        <v>29</v>
      </c>
      <c r="AV218" s="12" t="s">
        <v>67</v>
      </c>
      <c r="AW218" s="129" t="s">
        <v>122</v>
      </c>
    </row>
    <row r="219" spans="2:63" s="13" customFormat="1">
      <c r="B219" s="147"/>
      <c r="D219" s="122" t="s">
        <v>132</v>
      </c>
      <c r="E219" s="148" t="s">
        <v>1</v>
      </c>
      <c r="F219" s="149" t="s">
        <v>259</v>
      </c>
      <c r="H219" s="150">
        <v>6.61</v>
      </c>
      <c r="J219" s="147"/>
      <c r="K219" s="151"/>
      <c r="L219" s="152"/>
      <c r="M219" s="152"/>
      <c r="N219" s="152"/>
      <c r="O219" s="152"/>
      <c r="P219" s="152"/>
      <c r="Q219" s="152"/>
      <c r="R219" s="153"/>
      <c r="AR219" s="148" t="s">
        <v>132</v>
      </c>
      <c r="AS219" s="148" t="s">
        <v>77</v>
      </c>
      <c r="AT219" s="13" t="s">
        <v>130</v>
      </c>
      <c r="AU219" s="13" t="s">
        <v>29</v>
      </c>
      <c r="AV219" s="13" t="s">
        <v>75</v>
      </c>
      <c r="AW219" s="148" t="s">
        <v>122</v>
      </c>
    </row>
    <row r="220" spans="2:63" s="188" customFormat="1" ht="16.5" customHeight="1">
      <c r="B220" s="111"/>
      <c r="C220" s="112" t="s">
        <v>8</v>
      </c>
      <c r="D220" s="112" t="s">
        <v>125</v>
      </c>
      <c r="E220" s="113" t="s">
        <v>317</v>
      </c>
      <c r="F220" s="114" t="s">
        <v>318</v>
      </c>
      <c r="G220" s="115" t="s">
        <v>137</v>
      </c>
      <c r="H220" s="116">
        <v>2.2000000000000002</v>
      </c>
      <c r="I220" s="114" t="s">
        <v>1</v>
      </c>
      <c r="J220" s="26"/>
      <c r="K220" s="186" t="s">
        <v>1</v>
      </c>
      <c r="L220" s="117" t="s">
        <v>38</v>
      </c>
      <c r="M220" s="118">
        <v>0.38700000000000001</v>
      </c>
      <c r="N220" s="118">
        <f>M220*H220</f>
        <v>0.85140000000000005</v>
      </c>
      <c r="O220" s="118">
        <v>0.16170000000000001</v>
      </c>
      <c r="P220" s="118">
        <f>O220*H220</f>
        <v>0.35574000000000006</v>
      </c>
      <c r="Q220" s="118">
        <v>0</v>
      </c>
      <c r="R220" s="119">
        <f>Q220*H220</f>
        <v>0</v>
      </c>
      <c r="AP220" s="190" t="s">
        <v>130</v>
      </c>
      <c r="AR220" s="190" t="s">
        <v>125</v>
      </c>
      <c r="AS220" s="190" t="s">
        <v>77</v>
      </c>
      <c r="AW220" s="190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190" t="s">
        <v>75</v>
      </c>
      <c r="BI220" s="120" t="e">
        <f>ROUND(#REF!*H220,2)</f>
        <v>#REF!</v>
      </c>
      <c r="BJ220" s="190" t="s">
        <v>130</v>
      </c>
      <c r="BK220" s="190" t="s">
        <v>319</v>
      </c>
    </row>
    <row r="221" spans="2:63" s="11" customFormat="1">
      <c r="B221" s="121"/>
      <c r="D221" s="122" t="s">
        <v>132</v>
      </c>
      <c r="E221" s="123" t="s">
        <v>1</v>
      </c>
      <c r="F221" s="124" t="s">
        <v>255</v>
      </c>
      <c r="H221" s="123" t="s">
        <v>1</v>
      </c>
      <c r="J221" s="121"/>
      <c r="K221" s="125"/>
      <c r="L221" s="126"/>
      <c r="M221" s="126"/>
      <c r="N221" s="126"/>
      <c r="O221" s="126"/>
      <c r="P221" s="126"/>
      <c r="Q221" s="126"/>
      <c r="R221" s="127"/>
      <c r="AR221" s="123" t="s">
        <v>132</v>
      </c>
      <c r="AS221" s="123" t="s">
        <v>77</v>
      </c>
      <c r="AT221" s="11" t="s">
        <v>75</v>
      </c>
      <c r="AU221" s="11" t="s">
        <v>29</v>
      </c>
      <c r="AV221" s="11" t="s">
        <v>67</v>
      </c>
      <c r="AW221" s="123" t="s">
        <v>122</v>
      </c>
    </row>
    <row r="222" spans="2:63" s="12" customFormat="1">
      <c r="B222" s="128"/>
      <c r="D222" s="122" t="s">
        <v>132</v>
      </c>
      <c r="E222" s="129" t="s">
        <v>1</v>
      </c>
      <c r="F222" s="130" t="s">
        <v>320</v>
      </c>
      <c r="H222" s="131">
        <v>2.2000000000000002</v>
      </c>
      <c r="J222" s="128"/>
      <c r="K222" s="132"/>
      <c r="L222" s="133"/>
      <c r="M222" s="133"/>
      <c r="N222" s="133"/>
      <c r="O222" s="133"/>
      <c r="P222" s="133"/>
      <c r="Q222" s="133"/>
      <c r="R222" s="134"/>
      <c r="AR222" s="129" t="s">
        <v>132</v>
      </c>
      <c r="AS222" s="129" t="s">
        <v>77</v>
      </c>
      <c r="AT222" s="12" t="s">
        <v>77</v>
      </c>
      <c r="AU222" s="12" t="s">
        <v>29</v>
      </c>
      <c r="AV222" s="12" t="s">
        <v>75</v>
      </c>
      <c r="AW222" s="129" t="s">
        <v>122</v>
      </c>
    </row>
    <row r="223" spans="2:63" s="188" customFormat="1" ht="16.5" customHeight="1">
      <c r="B223" s="111"/>
      <c r="C223" s="112" t="s">
        <v>184</v>
      </c>
      <c r="D223" s="112" t="s">
        <v>125</v>
      </c>
      <c r="E223" s="113" t="s">
        <v>321</v>
      </c>
      <c r="F223" s="114" t="s">
        <v>322</v>
      </c>
      <c r="G223" s="115" t="s">
        <v>137</v>
      </c>
      <c r="H223" s="116">
        <v>2.2000000000000002</v>
      </c>
      <c r="I223" s="114" t="s">
        <v>1</v>
      </c>
      <c r="J223" s="26"/>
      <c r="K223" s="186" t="s">
        <v>1</v>
      </c>
      <c r="L223" s="117" t="s">
        <v>38</v>
      </c>
      <c r="M223" s="118">
        <v>2.5000000000000001E-2</v>
      </c>
      <c r="N223" s="118">
        <f>M223*H223</f>
        <v>5.5000000000000007E-2</v>
      </c>
      <c r="O223" s="118">
        <v>1.2E-4</v>
      </c>
      <c r="P223" s="118">
        <f>O223*H223</f>
        <v>2.6400000000000002E-4</v>
      </c>
      <c r="Q223" s="118">
        <v>0</v>
      </c>
      <c r="R223" s="119">
        <f>Q223*H223</f>
        <v>0</v>
      </c>
      <c r="AP223" s="190" t="s">
        <v>130</v>
      </c>
      <c r="AR223" s="190" t="s">
        <v>125</v>
      </c>
      <c r="AS223" s="190" t="s">
        <v>77</v>
      </c>
      <c r="AW223" s="190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190" t="s">
        <v>75</v>
      </c>
      <c r="BI223" s="120" t="e">
        <f>ROUND(#REF!*H223,2)</f>
        <v>#REF!</v>
      </c>
      <c r="BJ223" s="190" t="s">
        <v>130</v>
      </c>
      <c r="BK223" s="190" t="s">
        <v>323</v>
      </c>
    </row>
    <row r="224" spans="2:63" s="11" customFormat="1">
      <c r="B224" s="121"/>
      <c r="D224" s="122" t="s">
        <v>132</v>
      </c>
      <c r="E224" s="123" t="s">
        <v>1</v>
      </c>
      <c r="F224" s="124" t="s">
        <v>255</v>
      </c>
      <c r="H224" s="123" t="s">
        <v>1</v>
      </c>
      <c r="J224" s="121"/>
      <c r="K224" s="125"/>
      <c r="L224" s="126"/>
      <c r="M224" s="126"/>
      <c r="N224" s="126"/>
      <c r="O224" s="126"/>
      <c r="P224" s="126"/>
      <c r="Q224" s="126"/>
      <c r="R224" s="127"/>
      <c r="AR224" s="123" t="s">
        <v>132</v>
      </c>
      <c r="AS224" s="123" t="s">
        <v>77</v>
      </c>
      <c r="AT224" s="11" t="s">
        <v>75</v>
      </c>
      <c r="AU224" s="11" t="s">
        <v>29</v>
      </c>
      <c r="AV224" s="11" t="s">
        <v>67</v>
      </c>
      <c r="AW224" s="123" t="s">
        <v>122</v>
      </c>
    </row>
    <row r="225" spans="2:63" s="12" customFormat="1">
      <c r="B225" s="128"/>
      <c r="D225" s="122" t="s">
        <v>132</v>
      </c>
      <c r="E225" s="129" t="s">
        <v>1</v>
      </c>
      <c r="F225" s="130" t="s">
        <v>320</v>
      </c>
      <c r="H225" s="131">
        <v>2.2000000000000002</v>
      </c>
      <c r="J225" s="128"/>
      <c r="K225" s="132"/>
      <c r="L225" s="133"/>
      <c r="M225" s="133"/>
      <c r="N225" s="133"/>
      <c r="O225" s="133"/>
      <c r="P225" s="133"/>
      <c r="Q225" s="133"/>
      <c r="R225" s="134"/>
      <c r="AR225" s="129" t="s">
        <v>132</v>
      </c>
      <c r="AS225" s="129" t="s">
        <v>77</v>
      </c>
      <c r="AT225" s="12" t="s">
        <v>77</v>
      </c>
      <c r="AU225" s="12" t="s">
        <v>29</v>
      </c>
      <c r="AV225" s="12" t="s">
        <v>75</v>
      </c>
      <c r="AW225" s="129" t="s">
        <v>122</v>
      </c>
    </row>
    <row r="226" spans="2:63" s="10" customFormat="1" ht="22.9" customHeight="1">
      <c r="B226" s="101"/>
      <c r="D226" s="102" t="s">
        <v>66</v>
      </c>
      <c r="E226" s="110" t="s">
        <v>144</v>
      </c>
      <c r="F226" s="110" t="s">
        <v>145</v>
      </c>
      <c r="J226" s="101"/>
      <c r="K226" s="104"/>
      <c r="L226" s="105"/>
      <c r="M226" s="105"/>
      <c r="N226" s="106">
        <f>SUM(N227:N273)</f>
        <v>249.71626000000003</v>
      </c>
      <c r="O226" s="105"/>
      <c r="P226" s="106">
        <f>SUM(P227:P273)</f>
        <v>6.3108300000000006E-2</v>
      </c>
      <c r="Q226" s="105"/>
      <c r="R226" s="107">
        <f>SUM(R227:R273)</f>
        <v>22.572876999999998</v>
      </c>
      <c r="AP226" s="102" t="s">
        <v>75</v>
      </c>
      <c r="AR226" s="108" t="s">
        <v>66</v>
      </c>
      <c r="AS226" s="108" t="s">
        <v>75</v>
      </c>
      <c r="AW226" s="102" t="s">
        <v>122</v>
      </c>
      <c r="BI226" s="109" t="e">
        <f>SUM(BI227:BI273)</f>
        <v>#REF!</v>
      </c>
    </row>
    <row r="227" spans="2:63" s="188" customFormat="1" ht="22.5" customHeight="1">
      <c r="B227" s="111"/>
      <c r="C227" s="112" t="s">
        <v>219</v>
      </c>
      <c r="D227" s="112" t="s">
        <v>125</v>
      </c>
      <c r="E227" s="113" t="s">
        <v>324</v>
      </c>
      <c r="F227" s="114" t="s">
        <v>325</v>
      </c>
      <c r="G227" s="115" t="s">
        <v>326</v>
      </c>
      <c r="H227" s="116">
        <v>1</v>
      </c>
      <c r="I227" s="114" t="s">
        <v>1</v>
      </c>
      <c r="J227" s="26"/>
      <c r="K227" s="186" t="s">
        <v>1</v>
      </c>
      <c r="L227" s="117" t="s">
        <v>38</v>
      </c>
      <c r="M227" s="118">
        <v>0</v>
      </c>
      <c r="N227" s="118">
        <f>M227*H227</f>
        <v>0</v>
      </c>
      <c r="O227" s="118">
        <v>0</v>
      </c>
      <c r="P227" s="118">
        <f>O227*H227</f>
        <v>0</v>
      </c>
      <c r="Q227" s="118">
        <v>0</v>
      </c>
      <c r="R227" s="119">
        <f>Q227*H227</f>
        <v>0</v>
      </c>
      <c r="AP227" s="190" t="s">
        <v>130</v>
      </c>
      <c r="AR227" s="190" t="s">
        <v>125</v>
      </c>
      <c r="AS227" s="190" t="s">
        <v>77</v>
      </c>
      <c r="AW227" s="190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190" t="s">
        <v>75</v>
      </c>
      <c r="BI227" s="120" t="e">
        <f>ROUND(#REF!*H227,2)</f>
        <v>#REF!</v>
      </c>
      <c r="BJ227" s="190" t="s">
        <v>130</v>
      </c>
      <c r="BK227" s="190" t="s">
        <v>327</v>
      </c>
    </row>
    <row r="228" spans="2:63" s="188" customFormat="1" ht="22.5" customHeight="1">
      <c r="B228" s="111"/>
      <c r="C228" s="112" t="s">
        <v>226</v>
      </c>
      <c r="D228" s="112" t="s">
        <v>125</v>
      </c>
      <c r="E228" s="113" t="s">
        <v>328</v>
      </c>
      <c r="F228" s="114" t="s">
        <v>329</v>
      </c>
      <c r="G228" s="115" t="s">
        <v>326</v>
      </c>
      <c r="H228" s="116">
        <v>1</v>
      </c>
      <c r="I228" s="114" t="s">
        <v>1</v>
      </c>
      <c r="J228" s="26"/>
      <c r="K228" s="186" t="s">
        <v>1</v>
      </c>
      <c r="L228" s="117" t="s">
        <v>38</v>
      </c>
      <c r="M228" s="118">
        <v>0</v>
      </c>
      <c r="N228" s="118">
        <f>M228*H228</f>
        <v>0</v>
      </c>
      <c r="O228" s="118">
        <v>0</v>
      </c>
      <c r="P228" s="118">
        <f>O228*H228</f>
        <v>0</v>
      </c>
      <c r="Q228" s="118">
        <v>0</v>
      </c>
      <c r="R228" s="119">
        <f>Q228*H228</f>
        <v>0</v>
      </c>
      <c r="AP228" s="190" t="s">
        <v>130</v>
      </c>
      <c r="AR228" s="190" t="s">
        <v>125</v>
      </c>
      <c r="AS228" s="190" t="s">
        <v>77</v>
      </c>
      <c r="AW228" s="190" t="s">
        <v>122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190" t="s">
        <v>75</v>
      </c>
      <c r="BI228" s="120" t="e">
        <f>ROUND(#REF!*H228,2)</f>
        <v>#REF!</v>
      </c>
      <c r="BJ228" s="190" t="s">
        <v>130</v>
      </c>
      <c r="BK228" s="190" t="s">
        <v>330</v>
      </c>
    </row>
    <row r="229" spans="2:63" s="188" customFormat="1" ht="16.5" customHeight="1">
      <c r="B229" s="111"/>
      <c r="C229" s="112" t="s">
        <v>336</v>
      </c>
      <c r="D229" s="112" t="s">
        <v>125</v>
      </c>
      <c r="E229" s="113" t="s">
        <v>331</v>
      </c>
      <c r="F229" s="114" t="s">
        <v>332</v>
      </c>
      <c r="G229" s="115" t="s">
        <v>137</v>
      </c>
      <c r="H229" s="116">
        <v>355.91</v>
      </c>
      <c r="I229" s="114" t="s">
        <v>129</v>
      </c>
      <c r="J229" s="26"/>
      <c r="K229" s="186" t="s">
        <v>1</v>
      </c>
      <c r="L229" s="117" t="s">
        <v>38</v>
      </c>
      <c r="M229" s="118">
        <v>0.105</v>
      </c>
      <c r="N229" s="118">
        <f>M229*H229</f>
        <v>37.370550000000001</v>
      </c>
      <c r="O229" s="118">
        <v>1.2999999999999999E-4</v>
      </c>
      <c r="P229" s="118">
        <f>O229*H229</f>
        <v>4.6268299999999998E-2</v>
      </c>
      <c r="Q229" s="118">
        <v>0</v>
      </c>
      <c r="R229" s="119">
        <f>Q229*H229</f>
        <v>0</v>
      </c>
      <c r="AP229" s="190" t="s">
        <v>130</v>
      </c>
      <c r="AR229" s="190" t="s">
        <v>125</v>
      </c>
      <c r="AS229" s="190" t="s">
        <v>77</v>
      </c>
      <c r="AW229" s="190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190" t="s">
        <v>75</v>
      </c>
      <c r="BI229" s="120" t="e">
        <f>ROUND(#REF!*H229,2)</f>
        <v>#REF!</v>
      </c>
      <c r="BJ229" s="190" t="s">
        <v>130</v>
      </c>
      <c r="BK229" s="190" t="s">
        <v>333</v>
      </c>
    </row>
    <row r="230" spans="2:63" s="11" customFormat="1">
      <c r="B230" s="121"/>
      <c r="D230" s="122" t="s">
        <v>132</v>
      </c>
      <c r="E230" s="123" t="s">
        <v>1</v>
      </c>
      <c r="F230" s="124" t="s">
        <v>255</v>
      </c>
      <c r="H230" s="123" t="s">
        <v>1</v>
      </c>
      <c r="J230" s="121"/>
      <c r="K230" s="125"/>
      <c r="L230" s="126"/>
      <c r="M230" s="126"/>
      <c r="N230" s="126"/>
      <c r="O230" s="126"/>
      <c r="P230" s="126"/>
      <c r="Q230" s="126"/>
      <c r="R230" s="127"/>
      <c r="AR230" s="123" t="s">
        <v>132</v>
      </c>
      <c r="AS230" s="123" t="s">
        <v>77</v>
      </c>
      <c r="AT230" s="11" t="s">
        <v>75</v>
      </c>
      <c r="AU230" s="11" t="s">
        <v>29</v>
      </c>
      <c r="AV230" s="11" t="s">
        <v>67</v>
      </c>
      <c r="AW230" s="123" t="s">
        <v>122</v>
      </c>
    </row>
    <row r="231" spans="2:63" s="12" customFormat="1">
      <c r="B231" s="128"/>
      <c r="D231" s="122" t="s">
        <v>132</v>
      </c>
      <c r="E231" s="129" t="s">
        <v>1</v>
      </c>
      <c r="F231" s="130" t="s">
        <v>334</v>
      </c>
      <c r="H231" s="131">
        <v>192.27</v>
      </c>
      <c r="J231" s="128"/>
      <c r="K231" s="132"/>
      <c r="L231" s="133"/>
      <c r="M231" s="133"/>
      <c r="N231" s="133"/>
      <c r="O231" s="133"/>
      <c r="P231" s="133"/>
      <c r="Q231" s="133"/>
      <c r="R231" s="134"/>
      <c r="AR231" s="129" t="s">
        <v>132</v>
      </c>
      <c r="AS231" s="129" t="s">
        <v>77</v>
      </c>
      <c r="AT231" s="12" t="s">
        <v>77</v>
      </c>
      <c r="AU231" s="12" t="s">
        <v>29</v>
      </c>
      <c r="AV231" s="12" t="s">
        <v>67</v>
      </c>
      <c r="AW231" s="129" t="s">
        <v>122</v>
      </c>
    </row>
    <row r="232" spans="2:63" s="11" customFormat="1">
      <c r="B232" s="121"/>
      <c r="D232" s="122" t="s">
        <v>132</v>
      </c>
      <c r="E232" s="123" t="s">
        <v>1</v>
      </c>
      <c r="F232" s="124" t="s">
        <v>133</v>
      </c>
      <c r="H232" s="123" t="s">
        <v>1</v>
      </c>
      <c r="J232" s="121"/>
      <c r="K232" s="125"/>
      <c r="L232" s="126"/>
      <c r="M232" s="126"/>
      <c r="N232" s="126"/>
      <c r="O232" s="126"/>
      <c r="P232" s="126"/>
      <c r="Q232" s="126"/>
      <c r="R232" s="127"/>
      <c r="AR232" s="123" t="s">
        <v>132</v>
      </c>
      <c r="AS232" s="123" t="s">
        <v>77</v>
      </c>
      <c r="AT232" s="11" t="s">
        <v>75</v>
      </c>
      <c r="AU232" s="11" t="s">
        <v>29</v>
      </c>
      <c r="AV232" s="11" t="s">
        <v>67</v>
      </c>
      <c r="AW232" s="123" t="s">
        <v>122</v>
      </c>
    </row>
    <row r="233" spans="2:63" s="12" customFormat="1">
      <c r="B233" s="128"/>
      <c r="D233" s="122" t="s">
        <v>132</v>
      </c>
      <c r="E233" s="129" t="s">
        <v>1</v>
      </c>
      <c r="F233" s="130" t="s">
        <v>335</v>
      </c>
      <c r="H233" s="131">
        <v>163.63999999999999</v>
      </c>
      <c r="J233" s="128"/>
      <c r="K233" s="132"/>
      <c r="L233" s="133"/>
      <c r="M233" s="133"/>
      <c r="N233" s="133"/>
      <c r="O233" s="133"/>
      <c r="P233" s="133"/>
      <c r="Q233" s="133"/>
      <c r="R233" s="134"/>
      <c r="AR233" s="129" t="s">
        <v>132</v>
      </c>
      <c r="AS233" s="129" t="s">
        <v>77</v>
      </c>
      <c r="AT233" s="12" t="s">
        <v>77</v>
      </c>
      <c r="AU233" s="12" t="s">
        <v>29</v>
      </c>
      <c r="AV233" s="12" t="s">
        <v>67</v>
      </c>
      <c r="AW233" s="129" t="s">
        <v>122</v>
      </c>
    </row>
    <row r="234" spans="2:63" s="13" customFormat="1">
      <c r="B234" s="147"/>
      <c r="D234" s="122" t="s">
        <v>132</v>
      </c>
      <c r="E234" s="148" t="s">
        <v>1</v>
      </c>
      <c r="F234" s="149" t="s">
        <v>259</v>
      </c>
      <c r="H234" s="150">
        <v>355.90999999999997</v>
      </c>
      <c r="J234" s="147"/>
      <c r="K234" s="151"/>
      <c r="L234" s="152"/>
      <c r="M234" s="152"/>
      <c r="N234" s="152"/>
      <c r="O234" s="152"/>
      <c r="P234" s="152"/>
      <c r="Q234" s="152"/>
      <c r="R234" s="153"/>
      <c r="AR234" s="148" t="s">
        <v>132</v>
      </c>
      <c r="AS234" s="148" t="s">
        <v>77</v>
      </c>
      <c r="AT234" s="13" t="s">
        <v>130</v>
      </c>
      <c r="AU234" s="13" t="s">
        <v>29</v>
      </c>
      <c r="AV234" s="13" t="s">
        <v>75</v>
      </c>
      <c r="AW234" s="148" t="s">
        <v>122</v>
      </c>
    </row>
    <row r="235" spans="2:63" s="188" customFormat="1" ht="16.5" customHeight="1">
      <c r="B235" s="111"/>
      <c r="C235" s="112" t="s">
        <v>342</v>
      </c>
      <c r="D235" s="112" t="s">
        <v>125</v>
      </c>
      <c r="E235" s="113" t="s">
        <v>337</v>
      </c>
      <c r="F235" s="114" t="s">
        <v>338</v>
      </c>
      <c r="G235" s="115" t="s">
        <v>137</v>
      </c>
      <c r="H235" s="116">
        <v>421</v>
      </c>
      <c r="I235" s="114" t="s">
        <v>129</v>
      </c>
      <c r="J235" s="26"/>
      <c r="K235" s="186" t="s">
        <v>1</v>
      </c>
      <c r="L235" s="117" t="s">
        <v>38</v>
      </c>
      <c r="M235" s="118">
        <v>0.308</v>
      </c>
      <c r="N235" s="118">
        <f>M235*H235</f>
        <v>129.66800000000001</v>
      </c>
      <c r="O235" s="118">
        <v>4.0000000000000003E-5</v>
      </c>
      <c r="P235" s="118">
        <f>O235*H235</f>
        <v>1.6840000000000001E-2</v>
      </c>
      <c r="Q235" s="118">
        <v>0</v>
      </c>
      <c r="R235" s="119">
        <f>Q235*H235</f>
        <v>0</v>
      </c>
      <c r="AP235" s="190" t="s">
        <v>130</v>
      </c>
      <c r="AR235" s="190" t="s">
        <v>125</v>
      </c>
      <c r="AS235" s="190" t="s">
        <v>77</v>
      </c>
      <c r="AW235" s="190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190" t="s">
        <v>75</v>
      </c>
      <c r="BI235" s="120" t="e">
        <f>ROUND(#REF!*H235,2)</f>
        <v>#REF!</v>
      </c>
      <c r="BJ235" s="190" t="s">
        <v>130</v>
      </c>
      <c r="BK235" s="190" t="s">
        <v>339</v>
      </c>
    </row>
    <row r="236" spans="2:63" s="11" customFormat="1">
      <c r="B236" s="121"/>
      <c r="D236" s="122" t="s">
        <v>132</v>
      </c>
      <c r="E236" s="123" t="s">
        <v>1</v>
      </c>
      <c r="F236" s="124" t="s">
        <v>255</v>
      </c>
      <c r="H236" s="123" t="s">
        <v>1</v>
      </c>
      <c r="J236" s="121"/>
      <c r="K236" s="125"/>
      <c r="L236" s="126"/>
      <c r="M236" s="126"/>
      <c r="N236" s="126"/>
      <c r="O236" s="126"/>
      <c r="P236" s="126"/>
      <c r="Q236" s="126"/>
      <c r="R236" s="127"/>
      <c r="AR236" s="123" t="s">
        <v>132</v>
      </c>
      <c r="AS236" s="123" t="s">
        <v>77</v>
      </c>
      <c r="AT236" s="11" t="s">
        <v>75</v>
      </c>
      <c r="AU236" s="11" t="s">
        <v>29</v>
      </c>
      <c r="AV236" s="11" t="s">
        <v>67</v>
      </c>
      <c r="AW236" s="123" t="s">
        <v>122</v>
      </c>
    </row>
    <row r="237" spans="2:63" s="12" customFormat="1">
      <c r="B237" s="128"/>
      <c r="D237" s="122" t="s">
        <v>132</v>
      </c>
      <c r="E237" s="129" t="s">
        <v>1</v>
      </c>
      <c r="F237" s="130" t="s">
        <v>340</v>
      </c>
      <c r="H237" s="131">
        <v>233</v>
      </c>
      <c r="J237" s="128"/>
      <c r="K237" s="132"/>
      <c r="L237" s="133"/>
      <c r="M237" s="133"/>
      <c r="N237" s="133"/>
      <c r="O237" s="133"/>
      <c r="P237" s="133"/>
      <c r="Q237" s="133"/>
      <c r="R237" s="134"/>
      <c r="AR237" s="129" t="s">
        <v>132</v>
      </c>
      <c r="AS237" s="129" t="s">
        <v>77</v>
      </c>
      <c r="AT237" s="12" t="s">
        <v>77</v>
      </c>
      <c r="AU237" s="12" t="s">
        <v>29</v>
      </c>
      <c r="AV237" s="12" t="s">
        <v>67</v>
      </c>
      <c r="AW237" s="129" t="s">
        <v>122</v>
      </c>
    </row>
    <row r="238" spans="2:63" s="11" customFormat="1">
      <c r="B238" s="121"/>
      <c r="D238" s="122" t="s">
        <v>132</v>
      </c>
      <c r="E238" s="123" t="s">
        <v>1</v>
      </c>
      <c r="F238" s="124" t="s">
        <v>133</v>
      </c>
      <c r="H238" s="123" t="s">
        <v>1</v>
      </c>
      <c r="J238" s="121"/>
      <c r="K238" s="125"/>
      <c r="L238" s="126"/>
      <c r="M238" s="126"/>
      <c r="N238" s="126"/>
      <c r="O238" s="126"/>
      <c r="P238" s="126"/>
      <c r="Q238" s="126"/>
      <c r="R238" s="127"/>
      <c r="AR238" s="123" t="s">
        <v>132</v>
      </c>
      <c r="AS238" s="123" t="s">
        <v>77</v>
      </c>
      <c r="AT238" s="11" t="s">
        <v>75</v>
      </c>
      <c r="AU238" s="11" t="s">
        <v>29</v>
      </c>
      <c r="AV238" s="11" t="s">
        <v>67</v>
      </c>
      <c r="AW238" s="123" t="s">
        <v>122</v>
      </c>
    </row>
    <row r="239" spans="2:63" s="12" customFormat="1">
      <c r="B239" s="128"/>
      <c r="D239" s="122" t="s">
        <v>132</v>
      </c>
      <c r="E239" s="129" t="s">
        <v>1</v>
      </c>
      <c r="F239" s="130" t="s">
        <v>341</v>
      </c>
      <c r="H239" s="131">
        <v>188</v>
      </c>
      <c r="J239" s="128"/>
      <c r="K239" s="132"/>
      <c r="L239" s="133"/>
      <c r="M239" s="133"/>
      <c r="N239" s="133"/>
      <c r="O239" s="133"/>
      <c r="P239" s="133"/>
      <c r="Q239" s="133"/>
      <c r="R239" s="134"/>
      <c r="AR239" s="129" t="s">
        <v>132</v>
      </c>
      <c r="AS239" s="129" t="s">
        <v>77</v>
      </c>
      <c r="AT239" s="12" t="s">
        <v>77</v>
      </c>
      <c r="AU239" s="12" t="s">
        <v>29</v>
      </c>
      <c r="AV239" s="12" t="s">
        <v>67</v>
      </c>
      <c r="AW239" s="129" t="s">
        <v>122</v>
      </c>
    </row>
    <row r="240" spans="2:63" s="13" customFormat="1">
      <c r="B240" s="147"/>
      <c r="D240" s="122" t="s">
        <v>132</v>
      </c>
      <c r="E240" s="148" t="s">
        <v>1</v>
      </c>
      <c r="F240" s="149" t="s">
        <v>259</v>
      </c>
      <c r="H240" s="150">
        <v>421</v>
      </c>
      <c r="J240" s="147"/>
      <c r="K240" s="151"/>
      <c r="L240" s="152"/>
      <c r="M240" s="152"/>
      <c r="N240" s="152"/>
      <c r="O240" s="152"/>
      <c r="P240" s="152"/>
      <c r="Q240" s="152"/>
      <c r="R240" s="153"/>
      <c r="AR240" s="148" t="s">
        <v>132</v>
      </c>
      <c r="AS240" s="148" t="s">
        <v>77</v>
      </c>
      <c r="AT240" s="13" t="s">
        <v>130</v>
      </c>
      <c r="AU240" s="13" t="s">
        <v>29</v>
      </c>
      <c r="AV240" s="13" t="s">
        <v>75</v>
      </c>
      <c r="AW240" s="148" t="s">
        <v>122</v>
      </c>
    </row>
    <row r="241" spans="2:63" s="188" customFormat="1" ht="16.5" customHeight="1">
      <c r="B241" s="111"/>
      <c r="C241" s="112" t="s">
        <v>7</v>
      </c>
      <c r="D241" s="112" t="s">
        <v>125</v>
      </c>
      <c r="E241" s="113" t="s">
        <v>343</v>
      </c>
      <c r="F241" s="114" t="s">
        <v>344</v>
      </c>
      <c r="G241" s="115" t="s">
        <v>137</v>
      </c>
      <c r="H241" s="116">
        <v>6.25</v>
      </c>
      <c r="I241" s="114" t="s">
        <v>148</v>
      </c>
      <c r="J241" s="26"/>
      <c r="K241" s="186" t="s">
        <v>1</v>
      </c>
      <c r="L241" s="117" t="s">
        <v>38</v>
      </c>
      <c r="M241" s="118">
        <v>0.28399999999999997</v>
      </c>
      <c r="N241" s="118">
        <f>M241*H241</f>
        <v>1.7749999999999999</v>
      </c>
      <c r="O241" s="118">
        <v>0</v>
      </c>
      <c r="P241" s="118">
        <f>O241*H241</f>
        <v>0</v>
      </c>
      <c r="Q241" s="118">
        <v>0.26100000000000001</v>
      </c>
      <c r="R241" s="119">
        <f>Q241*H241</f>
        <v>1.6312500000000001</v>
      </c>
      <c r="AP241" s="190" t="s">
        <v>130</v>
      </c>
      <c r="AR241" s="190" t="s">
        <v>125</v>
      </c>
      <c r="AS241" s="190" t="s">
        <v>77</v>
      </c>
      <c r="AW241" s="190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190" t="s">
        <v>75</v>
      </c>
      <c r="BI241" s="120" t="e">
        <f>ROUND(#REF!*H241,2)</f>
        <v>#REF!</v>
      </c>
      <c r="BJ241" s="190" t="s">
        <v>130</v>
      </c>
      <c r="BK241" s="190" t="s">
        <v>345</v>
      </c>
    </row>
    <row r="242" spans="2:63" s="11" customFormat="1">
      <c r="B242" s="121"/>
      <c r="D242" s="122" t="s">
        <v>132</v>
      </c>
      <c r="E242" s="123" t="s">
        <v>1</v>
      </c>
      <c r="F242" s="124" t="s">
        <v>133</v>
      </c>
      <c r="H242" s="123" t="s">
        <v>1</v>
      </c>
      <c r="J242" s="121"/>
      <c r="K242" s="125"/>
      <c r="L242" s="126"/>
      <c r="M242" s="126"/>
      <c r="N242" s="126"/>
      <c r="O242" s="126"/>
      <c r="P242" s="126"/>
      <c r="Q242" s="126"/>
      <c r="R242" s="127"/>
      <c r="AR242" s="123" t="s">
        <v>132</v>
      </c>
      <c r="AS242" s="123" t="s">
        <v>77</v>
      </c>
      <c r="AT242" s="11" t="s">
        <v>75</v>
      </c>
      <c r="AU242" s="11" t="s">
        <v>29</v>
      </c>
      <c r="AV242" s="11" t="s">
        <v>67</v>
      </c>
      <c r="AW242" s="123" t="s">
        <v>122</v>
      </c>
    </row>
    <row r="243" spans="2:63" s="12" customFormat="1">
      <c r="B243" s="128"/>
      <c r="D243" s="122" t="s">
        <v>132</v>
      </c>
      <c r="E243" s="129" t="s">
        <v>1</v>
      </c>
      <c r="F243" s="130" t="s">
        <v>346</v>
      </c>
      <c r="H243" s="131">
        <v>6.25</v>
      </c>
      <c r="J243" s="128"/>
      <c r="K243" s="132"/>
      <c r="L243" s="133"/>
      <c r="M243" s="133"/>
      <c r="N243" s="133"/>
      <c r="O243" s="133"/>
      <c r="P243" s="133"/>
      <c r="Q243" s="133"/>
      <c r="R243" s="134"/>
      <c r="AR243" s="129" t="s">
        <v>132</v>
      </c>
      <c r="AS243" s="129" t="s">
        <v>77</v>
      </c>
      <c r="AT243" s="12" t="s">
        <v>77</v>
      </c>
      <c r="AU243" s="12" t="s">
        <v>29</v>
      </c>
      <c r="AV243" s="12" t="s">
        <v>75</v>
      </c>
      <c r="AW243" s="129" t="s">
        <v>122</v>
      </c>
    </row>
    <row r="244" spans="2:63" s="188" customFormat="1" ht="16.5" customHeight="1">
      <c r="B244" s="111"/>
      <c r="C244" s="112" t="s">
        <v>352</v>
      </c>
      <c r="D244" s="112" t="s">
        <v>125</v>
      </c>
      <c r="E244" s="113" t="s">
        <v>347</v>
      </c>
      <c r="F244" s="114" t="s">
        <v>348</v>
      </c>
      <c r="G244" s="115" t="s">
        <v>137</v>
      </c>
      <c r="H244" s="116">
        <v>9.4499999999999993</v>
      </c>
      <c r="I244" s="114" t="s">
        <v>148</v>
      </c>
      <c r="J244" s="26"/>
      <c r="K244" s="186" t="s">
        <v>1</v>
      </c>
      <c r="L244" s="117" t="s">
        <v>38</v>
      </c>
      <c r="M244" s="118">
        <v>0.42499999999999999</v>
      </c>
      <c r="N244" s="118">
        <f>M244*H244</f>
        <v>4.0162499999999994</v>
      </c>
      <c r="O244" s="118">
        <v>0</v>
      </c>
      <c r="P244" s="118">
        <f>O244*H244</f>
        <v>0</v>
      </c>
      <c r="Q244" s="118">
        <v>5.5E-2</v>
      </c>
      <c r="R244" s="119">
        <f>Q244*H244</f>
        <v>0.51974999999999993</v>
      </c>
      <c r="AP244" s="190" t="s">
        <v>130</v>
      </c>
      <c r="AR244" s="190" t="s">
        <v>125</v>
      </c>
      <c r="AS244" s="190" t="s">
        <v>77</v>
      </c>
      <c r="AW244" s="190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190" t="s">
        <v>75</v>
      </c>
      <c r="BI244" s="120" t="e">
        <f>ROUND(#REF!*H244,2)</f>
        <v>#REF!</v>
      </c>
      <c r="BJ244" s="190" t="s">
        <v>130</v>
      </c>
      <c r="BK244" s="190" t="s">
        <v>349</v>
      </c>
    </row>
    <row r="245" spans="2:63" s="11" customFormat="1">
      <c r="B245" s="121"/>
      <c r="D245" s="122" t="s">
        <v>132</v>
      </c>
      <c r="E245" s="123" t="s">
        <v>1</v>
      </c>
      <c r="F245" s="124" t="s">
        <v>350</v>
      </c>
      <c r="H245" s="123" t="s">
        <v>1</v>
      </c>
      <c r="J245" s="121"/>
      <c r="K245" s="125"/>
      <c r="L245" s="126"/>
      <c r="M245" s="126"/>
      <c r="N245" s="126"/>
      <c r="O245" s="126"/>
      <c r="P245" s="126"/>
      <c r="Q245" s="126"/>
      <c r="R245" s="127"/>
      <c r="AR245" s="123" t="s">
        <v>132</v>
      </c>
      <c r="AS245" s="123" t="s">
        <v>77</v>
      </c>
      <c r="AT245" s="11" t="s">
        <v>75</v>
      </c>
      <c r="AU245" s="11" t="s">
        <v>29</v>
      </c>
      <c r="AV245" s="11" t="s">
        <v>67</v>
      </c>
      <c r="AW245" s="123" t="s">
        <v>122</v>
      </c>
    </row>
    <row r="246" spans="2:63" s="12" customFormat="1">
      <c r="B246" s="128"/>
      <c r="D246" s="122" t="s">
        <v>132</v>
      </c>
      <c r="E246" s="129" t="s">
        <v>1</v>
      </c>
      <c r="F246" s="130" t="s">
        <v>351</v>
      </c>
      <c r="H246" s="131">
        <v>9.4499999999999993</v>
      </c>
      <c r="J246" s="128"/>
      <c r="K246" s="132"/>
      <c r="L246" s="133"/>
      <c r="M246" s="133"/>
      <c r="N246" s="133"/>
      <c r="O246" s="133"/>
      <c r="P246" s="133"/>
      <c r="Q246" s="133"/>
      <c r="R246" s="134"/>
      <c r="AR246" s="129" t="s">
        <v>132</v>
      </c>
      <c r="AS246" s="129" t="s">
        <v>77</v>
      </c>
      <c r="AT246" s="12" t="s">
        <v>77</v>
      </c>
      <c r="AU246" s="12" t="s">
        <v>29</v>
      </c>
      <c r="AV246" s="12" t="s">
        <v>75</v>
      </c>
      <c r="AW246" s="129" t="s">
        <v>122</v>
      </c>
    </row>
    <row r="247" spans="2:63" s="188" customFormat="1" ht="16.5" customHeight="1">
      <c r="B247" s="111"/>
      <c r="C247" s="112" t="s">
        <v>355</v>
      </c>
      <c r="D247" s="112" t="s">
        <v>125</v>
      </c>
      <c r="E247" s="113" t="s">
        <v>146</v>
      </c>
      <c r="F247" s="114" t="s">
        <v>147</v>
      </c>
      <c r="G247" s="115" t="s">
        <v>128</v>
      </c>
      <c r="H247" s="116">
        <v>4.7249999999999996</v>
      </c>
      <c r="I247" s="114" t="s">
        <v>148</v>
      </c>
      <c r="J247" s="26"/>
      <c r="K247" s="186" t="s">
        <v>1</v>
      </c>
      <c r="L247" s="117" t="s">
        <v>38</v>
      </c>
      <c r="M247" s="118">
        <v>3.6080000000000001</v>
      </c>
      <c r="N247" s="118">
        <f>M247*H247</f>
        <v>17.047799999999999</v>
      </c>
      <c r="O247" s="118">
        <v>0</v>
      </c>
      <c r="P247" s="118">
        <f>O247*H247</f>
        <v>0</v>
      </c>
      <c r="Q247" s="118">
        <v>1.8</v>
      </c>
      <c r="R247" s="119">
        <f>Q247*H247</f>
        <v>8.504999999999999</v>
      </c>
      <c r="AP247" s="190" t="s">
        <v>130</v>
      </c>
      <c r="AR247" s="190" t="s">
        <v>125</v>
      </c>
      <c r="AS247" s="190" t="s">
        <v>77</v>
      </c>
      <c r="AW247" s="190" t="s">
        <v>122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190" t="s">
        <v>75</v>
      </c>
      <c r="BI247" s="120" t="e">
        <f>ROUND(#REF!*H247,2)</f>
        <v>#REF!</v>
      </c>
      <c r="BJ247" s="190" t="s">
        <v>130</v>
      </c>
      <c r="BK247" s="190" t="s">
        <v>353</v>
      </c>
    </row>
    <row r="248" spans="2:63" s="11" customFormat="1">
      <c r="B248" s="121"/>
      <c r="D248" s="122" t="s">
        <v>132</v>
      </c>
      <c r="E248" s="123" t="s">
        <v>1</v>
      </c>
      <c r="F248" s="124" t="s">
        <v>150</v>
      </c>
      <c r="H248" s="123" t="s">
        <v>1</v>
      </c>
      <c r="J248" s="121"/>
      <c r="K248" s="125"/>
      <c r="L248" s="126"/>
      <c r="M248" s="126"/>
      <c r="N248" s="126"/>
      <c r="O248" s="126"/>
      <c r="P248" s="126"/>
      <c r="Q248" s="126"/>
      <c r="R248" s="127"/>
      <c r="AR248" s="123" t="s">
        <v>132</v>
      </c>
      <c r="AS248" s="123" t="s">
        <v>77</v>
      </c>
      <c r="AT248" s="11" t="s">
        <v>75</v>
      </c>
      <c r="AU248" s="11" t="s">
        <v>29</v>
      </c>
      <c r="AV248" s="11" t="s">
        <v>67</v>
      </c>
      <c r="AW248" s="123" t="s">
        <v>122</v>
      </c>
    </row>
    <row r="249" spans="2:63" s="12" customFormat="1">
      <c r="B249" s="128"/>
      <c r="D249" s="122" t="s">
        <v>132</v>
      </c>
      <c r="E249" s="129" t="s">
        <v>1</v>
      </c>
      <c r="F249" s="130" t="s">
        <v>354</v>
      </c>
      <c r="H249" s="131">
        <v>4.7249999999999996</v>
      </c>
      <c r="J249" s="128"/>
      <c r="K249" s="132"/>
      <c r="L249" s="133"/>
      <c r="M249" s="133"/>
      <c r="N249" s="133"/>
      <c r="O249" s="133"/>
      <c r="P249" s="133"/>
      <c r="Q249" s="133"/>
      <c r="R249" s="134"/>
      <c r="AR249" s="129" t="s">
        <v>132</v>
      </c>
      <c r="AS249" s="129" t="s">
        <v>77</v>
      </c>
      <c r="AT249" s="12" t="s">
        <v>77</v>
      </c>
      <c r="AU249" s="12" t="s">
        <v>29</v>
      </c>
      <c r="AV249" s="12" t="s">
        <v>75</v>
      </c>
      <c r="AW249" s="129" t="s">
        <v>122</v>
      </c>
    </row>
    <row r="250" spans="2:63" s="188" customFormat="1" ht="16.5" customHeight="1">
      <c r="B250" s="111"/>
      <c r="C250" s="112" t="s">
        <v>361</v>
      </c>
      <c r="D250" s="112" t="s">
        <v>125</v>
      </c>
      <c r="E250" s="113" t="s">
        <v>356</v>
      </c>
      <c r="F250" s="114" t="s">
        <v>357</v>
      </c>
      <c r="G250" s="115" t="s">
        <v>358</v>
      </c>
      <c r="H250" s="116">
        <v>22.4</v>
      </c>
      <c r="I250" s="114" t="s">
        <v>148</v>
      </c>
      <c r="J250" s="26"/>
      <c r="K250" s="186" t="s">
        <v>1</v>
      </c>
      <c r="L250" s="117" t="s">
        <v>38</v>
      </c>
      <c r="M250" s="118">
        <v>0.93</v>
      </c>
      <c r="N250" s="118">
        <f>M250*H250</f>
        <v>20.832000000000001</v>
      </c>
      <c r="O250" s="118">
        <v>0</v>
      </c>
      <c r="P250" s="118">
        <f>O250*H250</f>
        <v>0</v>
      </c>
      <c r="Q250" s="118">
        <v>6.5000000000000002E-2</v>
      </c>
      <c r="R250" s="119">
        <f>Q250*H250</f>
        <v>1.456</v>
      </c>
      <c r="AP250" s="190" t="s">
        <v>130</v>
      </c>
      <c r="AR250" s="190" t="s">
        <v>125</v>
      </c>
      <c r="AS250" s="190" t="s">
        <v>77</v>
      </c>
      <c r="AW250" s="190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190" t="s">
        <v>75</v>
      </c>
      <c r="BI250" s="120" t="e">
        <f>ROUND(#REF!*H250,2)</f>
        <v>#REF!</v>
      </c>
      <c r="BJ250" s="190" t="s">
        <v>130</v>
      </c>
      <c r="BK250" s="190" t="s">
        <v>359</v>
      </c>
    </row>
    <row r="251" spans="2:63" s="12" customFormat="1">
      <c r="B251" s="128"/>
      <c r="D251" s="122" t="s">
        <v>132</v>
      </c>
      <c r="E251" s="129" t="s">
        <v>1</v>
      </c>
      <c r="F251" s="130" t="s">
        <v>360</v>
      </c>
      <c r="H251" s="131">
        <v>22.4</v>
      </c>
      <c r="J251" s="128"/>
      <c r="K251" s="132"/>
      <c r="L251" s="133"/>
      <c r="M251" s="133"/>
      <c r="N251" s="133"/>
      <c r="O251" s="133"/>
      <c r="P251" s="133"/>
      <c r="Q251" s="133"/>
      <c r="R251" s="134"/>
      <c r="AR251" s="129" t="s">
        <v>132</v>
      </c>
      <c r="AS251" s="129" t="s">
        <v>77</v>
      </c>
      <c r="AT251" s="12" t="s">
        <v>77</v>
      </c>
      <c r="AU251" s="12" t="s">
        <v>29</v>
      </c>
      <c r="AV251" s="12" t="s">
        <v>75</v>
      </c>
      <c r="AW251" s="129" t="s">
        <v>122</v>
      </c>
    </row>
    <row r="252" spans="2:63" s="188" customFormat="1" ht="16.5" customHeight="1">
      <c r="B252" s="111"/>
      <c r="C252" s="112" t="s">
        <v>363</v>
      </c>
      <c r="D252" s="112" t="s">
        <v>125</v>
      </c>
      <c r="E252" s="113" t="s">
        <v>713</v>
      </c>
      <c r="F252" s="114" t="s">
        <v>714</v>
      </c>
      <c r="G252" s="115" t="s">
        <v>137</v>
      </c>
      <c r="H252" s="116">
        <v>177.303</v>
      </c>
      <c r="I252" s="114" t="s">
        <v>427</v>
      </c>
      <c r="J252" s="26"/>
      <c r="K252" s="186" t="s">
        <v>1</v>
      </c>
      <c r="L252" s="117" t="s">
        <v>38</v>
      </c>
      <c r="M252" s="118">
        <v>0.22</v>
      </c>
      <c r="N252" s="118">
        <f>M252*H252</f>
        <v>39.006659999999997</v>
      </c>
      <c r="O252" s="118">
        <v>0</v>
      </c>
      <c r="P252" s="118">
        <f>O252*H252</f>
        <v>0</v>
      </c>
      <c r="Q252" s="118">
        <v>5.8999999999999997E-2</v>
      </c>
      <c r="R252" s="119">
        <f>Q252*H252</f>
        <v>10.460877</v>
      </c>
      <c r="AP252" s="190" t="s">
        <v>130</v>
      </c>
      <c r="AR252" s="190" t="s">
        <v>125</v>
      </c>
      <c r="AS252" s="190" t="s">
        <v>77</v>
      </c>
      <c r="AW252" s="190" t="s">
        <v>122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190" t="s">
        <v>75</v>
      </c>
      <c r="BI252" s="120" t="e">
        <f>ROUND(#REF!*H252,2)</f>
        <v>#REF!</v>
      </c>
      <c r="BJ252" s="190" t="s">
        <v>130</v>
      </c>
      <c r="BK252" s="190" t="s">
        <v>715</v>
      </c>
    </row>
    <row r="253" spans="2:63" s="11" customFormat="1">
      <c r="B253" s="121"/>
      <c r="D253" s="122" t="s">
        <v>132</v>
      </c>
      <c r="E253" s="123" t="s">
        <v>1</v>
      </c>
      <c r="F253" s="124" t="s">
        <v>631</v>
      </c>
      <c r="H253" s="123" t="s">
        <v>1</v>
      </c>
      <c r="J253" s="121"/>
      <c r="K253" s="125"/>
      <c r="L253" s="126"/>
      <c r="M253" s="126"/>
      <c r="N253" s="126"/>
      <c r="O253" s="126"/>
      <c r="P253" s="126"/>
      <c r="Q253" s="126"/>
      <c r="R253" s="127"/>
      <c r="AR253" s="123" t="s">
        <v>132</v>
      </c>
      <c r="AS253" s="123" t="s">
        <v>77</v>
      </c>
      <c r="AT253" s="11" t="s">
        <v>75</v>
      </c>
      <c r="AU253" s="11" t="s">
        <v>29</v>
      </c>
      <c r="AV253" s="11" t="s">
        <v>67</v>
      </c>
      <c r="AW253" s="123" t="s">
        <v>122</v>
      </c>
    </row>
    <row r="254" spans="2:63" s="11" customFormat="1">
      <c r="B254" s="121"/>
      <c r="D254" s="122" t="s">
        <v>132</v>
      </c>
      <c r="E254" s="123" t="s">
        <v>1</v>
      </c>
      <c r="F254" s="124" t="s">
        <v>632</v>
      </c>
      <c r="H254" s="123" t="s">
        <v>1</v>
      </c>
      <c r="J254" s="121"/>
      <c r="K254" s="125"/>
      <c r="L254" s="126"/>
      <c r="M254" s="126"/>
      <c r="N254" s="126"/>
      <c r="O254" s="126"/>
      <c r="P254" s="126"/>
      <c r="Q254" s="126"/>
      <c r="R254" s="127"/>
      <c r="AR254" s="123" t="s">
        <v>132</v>
      </c>
      <c r="AS254" s="123" t="s">
        <v>77</v>
      </c>
      <c r="AT254" s="11" t="s">
        <v>75</v>
      </c>
      <c r="AU254" s="11" t="s">
        <v>29</v>
      </c>
      <c r="AV254" s="11" t="s">
        <v>67</v>
      </c>
      <c r="AW254" s="123" t="s">
        <v>122</v>
      </c>
    </row>
    <row r="255" spans="2:63" s="12" customFormat="1">
      <c r="B255" s="128"/>
      <c r="D255" s="122" t="s">
        <v>132</v>
      </c>
      <c r="E255" s="129" t="s">
        <v>1</v>
      </c>
      <c r="F255" s="130" t="s">
        <v>696</v>
      </c>
      <c r="H255" s="131">
        <v>44.625</v>
      </c>
      <c r="J255" s="128"/>
      <c r="K255" s="132"/>
      <c r="L255" s="133"/>
      <c r="M255" s="133"/>
      <c r="N255" s="133"/>
      <c r="O255" s="133"/>
      <c r="P255" s="133"/>
      <c r="Q255" s="133"/>
      <c r="R255" s="134"/>
      <c r="AR255" s="129" t="s">
        <v>132</v>
      </c>
      <c r="AS255" s="129" t="s">
        <v>77</v>
      </c>
      <c r="AT255" s="12" t="s">
        <v>77</v>
      </c>
      <c r="AU255" s="12" t="s">
        <v>29</v>
      </c>
      <c r="AV255" s="12" t="s">
        <v>67</v>
      </c>
      <c r="AW255" s="129" t="s">
        <v>122</v>
      </c>
    </row>
    <row r="256" spans="2:63" s="12" customFormat="1">
      <c r="B256" s="128"/>
      <c r="D256" s="122" t="s">
        <v>132</v>
      </c>
      <c r="E256" s="129" t="s">
        <v>1</v>
      </c>
      <c r="F256" s="130" t="s">
        <v>697</v>
      </c>
      <c r="H256" s="131">
        <v>3.7149999999999999</v>
      </c>
      <c r="J256" s="128"/>
      <c r="K256" s="132"/>
      <c r="L256" s="133"/>
      <c r="M256" s="133"/>
      <c r="N256" s="133"/>
      <c r="O256" s="133"/>
      <c r="P256" s="133"/>
      <c r="Q256" s="133"/>
      <c r="R256" s="134"/>
      <c r="AR256" s="129" t="s">
        <v>132</v>
      </c>
      <c r="AS256" s="129" t="s">
        <v>77</v>
      </c>
      <c r="AT256" s="12" t="s">
        <v>77</v>
      </c>
      <c r="AU256" s="12" t="s">
        <v>29</v>
      </c>
      <c r="AV256" s="12" t="s">
        <v>67</v>
      </c>
      <c r="AW256" s="129" t="s">
        <v>122</v>
      </c>
    </row>
    <row r="257" spans="2:49" s="12" customFormat="1">
      <c r="B257" s="128"/>
      <c r="D257" s="122" t="s">
        <v>132</v>
      </c>
      <c r="E257" s="129" t="s">
        <v>1</v>
      </c>
      <c r="F257" s="130" t="s">
        <v>698</v>
      </c>
      <c r="H257" s="131">
        <v>-5.8949999999999996</v>
      </c>
      <c r="J257" s="128"/>
      <c r="K257" s="132"/>
      <c r="L257" s="133"/>
      <c r="M257" s="133"/>
      <c r="N257" s="133"/>
      <c r="O257" s="133"/>
      <c r="P257" s="133"/>
      <c r="Q257" s="133"/>
      <c r="R257" s="134"/>
      <c r="AR257" s="129" t="s">
        <v>132</v>
      </c>
      <c r="AS257" s="129" t="s">
        <v>77</v>
      </c>
      <c r="AT257" s="12" t="s">
        <v>77</v>
      </c>
      <c r="AU257" s="12" t="s">
        <v>29</v>
      </c>
      <c r="AV257" s="12" t="s">
        <v>67</v>
      </c>
      <c r="AW257" s="129" t="s">
        <v>122</v>
      </c>
    </row>
    <row r="258" spans="2:49" s="14" customFormat="1">
      <c r="B258" s="154"/>
      <c r="D258" s="122" t="s">
        <v>132</v>
      </c>
      <c r="E258" s="155" t="s">
        <v>1</v>
      </c>
      <c r="F258" s="156" t="s">
        <v>635</v>
      </c>
      <c r="H258" s="157">
        <v>42.445000000000007</v>
      </c>
      <c r="J258" s="154"/>
      <c r="K258" s="158"/>
      <c r="L258" s="159"/>
      <c r="M258" s="159"/>
      <c r="N258" s="159"/>
      <c r="O258" s="159"/>
      <c r="P258" s="159"/>
      <c r="Q258" s="159"/>
      <c r="R258" s="160"/>
      <c r="AR258" s="155" t="s">
        <v>132</v>
      </c>
      <c r="AS258" s="155" t="s">
        <v>77</v>
      </c>
      <c r="AT258" s="14" t="s">
        <v>123</v>
      </c>
      <c r="AU258" s="14" t="s">
        <v>29</v>
      </c>
      <c r="AV258" s="14" t="s">
        <v>67</v>
      </c>
      <c r="AW258" s="155" t="s">
        <v>122</v>
      </c>
    </row>
    <row r="259" spans="2:49" s="11" customFormat="1">
      <c r="B259" s="121"/>
      <c r="D259" s="122" t="s">
        <v>132</v>
      </c>
      <c r="E259" s="123" t="s">
        <v>1</v>
      </c>
      <c r="F259" s="124" t="s">
        <v>133</v>
      </c>
      <c r="H259" s="123" t="s">
        <v>1</v>
      </c>
      <c r="J259" s="121"/>
      <c r="K259" s="125"/>
      <c r="L259" s="126"/>
      <c r="M259" s="126"/>
      <c r="N259" s="126"/>
      <c r="O259" s="126"/>
      <c r="P259" s="126"/>
      <c r="Q259" s="126"/>
      <c r="R259" s="127"/>
      <c r="AR259" s="123" t="s">
        <v>132</v>
      </c>
      <c r="AS259" s="123" t="s">
        <v>77</v>
      </c>
      <c r="AT259" s="11" t="s">
        <v>75</v>
      </c>
      <c r="AU259" s="11" t="s">
        <v>29</v>
      </c>
      <c r="AV259" s="11" t="s">
        <v>67</v>
      </c>
      <c r="AW259" s="123" t="s">
        <v>122</v>
      </c>
    </row>
    <row r="260" spans="2:49" s="11" customFormat="1">
      <c r="B260" s="121"/>
      <c r="D260" s="122" t="s">
        <v>132</v>
      </c>
      <c r="E260" s="123" t="s">
        <v>1</v>
      </c>
      <c r="F260" s="124" t="s">
        <v>444</v>
      </c>
      <c r="H260" s="123" t="s">
        <v>1</v>
      </c>
      <c r="J260" s="121"/>
      <c r="K260" s="125"/>
      <c r="L260" s="126"/>
      <c r="M260" s="126"/>
      <c r="N260" s="126"/>
      <c r="O260" s="126"/>
      <c r="P260" s="126"/>
      <c r="Q260" s="126"/>
      <c r="R260" s="127"/>
      <c r="AR260" s="123" t="s">
        <v>132</v>
      </c>
      <c r="AS260" s="123" t="s">
        <v>77</v>
      </c>
      <c r="AT260" s="11" t="s">
        <v>75</v>
      </c>
      <c r="AU260" s="11" t="s">
        <v>29</v>
      </c>
      <c r="AV260" s="11" t="s">
        <v>67</v>
      </c>
      <c r="AW260" s="123" t="s">
        <v>122</v>
      </c>
    </row>
    <row r="261" spans="2:49" s="12" customFormat="1">
      <c r="B261" s="128"/>
      <c r="D261" s="122" t="s">
        <v>132</v>
      </c>
      <c r="E261" s="129" t="s">
        <v>1</v>
      </c>
      <c r="F261" s="130" t="s">
        <v>699</v>
      </c>
      <c r="H261" s="131">
        <v>72.724999999999994</v>
      </c>
      <c r="J261" s="128"/>
      <c r="K261" s="132"/>
      <c r="L261" s="133"/>
      <c r="M261" s="133"/>
      <c r="N261" s="133"/>
      <c r="O261" s="133"/>
      <c r="P261" s="133"/>
      <c r="Q261" s="133"/>
      <c r="R261" s="134"/>
      <c r="AR261" s="129" t="s">
        <v>132</v>
      </c>
      <c r="AS261" s="129" t="s">
        <v>77</v>
      </c>
      <c r="AT261" s="12" t="s">
        <v>77</v>
      </c>
      <c r="AU261" s="12" t="s">
        <v>29</v>
      </c>
      <c r="AV261" s="12" t="s">
        <v>67</v>
      </c>
      <c r="AW261" s="129" t="s">
        <v>122</v>
      </c>
    </row>
    <row r="262" spans="2:49" s="12" customFormat="1">
      <c r="B262" s="128"/>
      <c r="D262" s="122" t="s">
        <v>132</v>
      </c>
      <c r="E262" s="129" t="s">
        <v>1</v>
      </c>
      <c r="F262" s="130" t="s">
        <v>700</v>
      </c>
      <c r="H262" s="131">
        <v>3.42</v>
      </c>
      <c r="J262" s="128"/>
      <c r="K262" s="132"/>
      <c r="L262" s="133"/>
      <c r="M262" s="133"/>
      <c r="N262" s="133"/>
      <c r="O262" s="133"/>
      <c r="P262" s="133"/>
      <c r="Q262" s="133"/>
      <c r="R262" s="134"/>
      <c r="AR262" s="129" t="s">
        <v>132</v>
      </c>
      <c r="AS262" s="129" t="s">
        <v>77</v>
      </c>
      <c r="AT262" s="12" t="s">
        <v>77</v>
      </c>
      <c r="AU262" s="12" t="s">
        <v>29</v>
      </c>
      <c r="AV262" s="12" t="s">
        <v>67</v>
      </c>
      <c r="AW262" s="129" t="s">
        <v>122</v>
      </c>
    </row>
    <row r="263" spans="2:49" s="12" customFormat="1">
      <c r="B263" s="128"/>
      <c r="D263" s="122" t="s">
        <v>132</v>
      </c>
      <c r="E263" s="129" t="s">
        <v>1</v>
      </c>
      <c r="F263" s="130" t="s">
        <v>701</v>
      </c>
      <c r="H263" s="131">
        <v>-7.92</v>
      </c>
      <c r="J263" s="128"/>
      <c r="K263" s="132"/>
      <c r="L263" s="133"/>
      <c r="M263" s="133"/>
      <c r="N263" s="133"/>
      <c r="O263" s="133"/>
      <c r="P263" s="133"/>
      <c r="Q263" s="133"/>
      <c r="R263" s="134"/>
      <c r="AR263" s="129" t="s">
        <v>132</v>
      </c>
      <c r="AS263" s="129" t="s">
        <v>77</v>
      </c>
      <c r="AT263" s="12" t="s">
        <v>77</v>
      </c>
      <c r="AU263" s="12" t="s">
        <v>29</v>
      </c>
      <c r="AV263" s="12" t="s">
        <v>67</v>
      </c>
      <c r="AW263" s="129" t="s">
        <v>122</v>
      </c>
    </row>
    <row r="264" spans="2:49" s="11" customFormat="1">
      <c r="B264" s="121"/>
      <c r="D264" s="122" t="s">
        <v>132</v>
      </c>
      <c r="E264" s="123" t="s">
        <v>1</v>
      </c>
      <c r="F264" s="124" t="s">
        <v>637</v>
      </c>
      <c r="H264" s="123" t="s">
        <v>1</v>
      </c>
      <c r="J264" s="121"/>
      <c r="K264" s="125"/>
      <c r="L264" s="126"/>
      <c r="M264" s="126"/>
      <c r="N264" s="126"/>
      <c r="O264" s="126"/>
      <c r="P264" s="126"/>
      <c r="Q264" s="126"/>
      <c r="R264" s="127"/>
      <c r="AR264" s="123" t="s">
        <v>132</v>
      </c>
      <c r="AS264" s="123" t="s">
        <v>77</v>
      </c>
      <c r="AT264" s="11" t="s">
        <v>75</v>
      </c>
      <c r="AU264" s="11" t="s">
        <v>29</v>
      </c>
      <c r="AV264" s="11" t="s">
        <v>67</v>
      </c>
      <c r="AW264" s="123" t="s">
        <v>122</v>
      </c>
    </row>
    <row r="265" spans="2:49" s="12" customFormat="1">
      <c r="B265" s="128"/>
      <c r="D265" s="122" t="s">
        <v>132</v>
      </c>
      <c r="E265" s="129" t="s">
        <v>1</v>
      </c>
      <c r="F265" s="130" t="s">
        <v>702</v>
      </c>
      <c r="H265" s="131">
        <v>24.03</v>
      </c>
      <c r="J265" s="128"/>
      <c r="K265" s="132"/>
      <c r="L265" s="133"/>
      <c r="M265" s="133"/>
      <c r="N265" s="133"/>
      <c r="O265" s="133"/>
      <c r="P265" s="133"/>
      <c r="Q265" s="133"/>
      <c r="R265" s="134"/>
      <c r="AR265" s="129" t="s">
        <v>132</v>
      </c>
      <c r="AS265" s="129" t="s">
        <v>77</v>
      </c>
      <c r="AT265" s="12" t="s">
        <v>77</v>
      </c>
      <c r="AU265" s="12" t="s">
        <v>29</v>
      </c>
      <c r="AV265" s="12" t="s">
        <v>67</v>
      </c>
      <c r="AW265" s="129" t="s">
        <v>122</v>
      </c>
    </row>
    <row r="266" spans="2:49" s="12" customFormat="1">
      <c r="B266" s="128"/>
      <c r="D266" s="122" t="s">
        <v>132</v>
      </c>
      <c r="E266" s="129" t="s">
        <v>1</v>
      </c>
      <c r="F266" s="130" t="s">
        <v>703</v>
      </c>
      <c r="H266" s="131">
        <v>2.2799999999999998</v>
      </c>
      <c r="J266" s="128"/>
      <c r="K266" s="132"/>
      <c r="L266" s="133"/>
      <c r="M266" s="133"/>
      <c r="N266" s="133"/>
      <c r="O266" s="133"/>
      <c r="P266" s="133"/>
      <c r="Q266" s="133"/>
      <c r="R266" s="134"/>
      <c r="AR266" s="129" t="s">
        <v>132</v>
      </c>
      <c r="AS266" s="129" t="s">
        <v>77</v>
      </c>
      <c r="AT266" s="12" t="s">
        <v>77</v>
      </c>
      <c r="AU266" s="12" t="s">
        <v>29</v>
      </c>
      <c r="AV266" s="12" t="s">
        <v>67</v>
      </c>
      <c r="AW266" s="129" t="s">
        <v>122</v>
      </c>
    </row>
    <row r="267" spans="2:49" s="12" customFormat="1">
      <c r="B267" s="128"/>
      <c r="D267" s="122" t="s">
        <v>132</v>
      </c>
      <c r="E267" s="129" t="s">
        <v>1</v>
      </c>
      <c r="F267" s="130" t="s">
        <v>704</v>
      </c>
      <c r="H267" s="131">
        <v>-4.05</v>
      </c>
      <c r="J267" s="128"/>
      <c r="K267" s="132"/>
      <c r="L267" s="133"/>
      <c r="M267" s="133"/>
      <c r="N267" s="133"/>
      <c r="O267" s="133"/>
      <c r="P267" s="133"/>
      <c r="Q267" s="133"/>
      <c r="R267" s="134"/>
      <c r="AR267" s="129" t="s">
        <v>132</v>
      </c>
      <c r="AS267" s="129" t="s">
        <v>77</v>
      </c>
      <c r="AT267" s="12" t="s">
        <v>77</v>
      </c>
      <c r="AU267" s="12" t="s">
        <v>29</v>
      </c>
      <c r="AV267" s="12" t="s">
        <v>67</v>
      </c>
      <c r="AW267" s="129" t="s">
        <v>122</v>
      </c>
    </row>
    <row r="268" spans="2:49" s="11" customFormat="1">
      <c r="B268" s="121"/>
      <c r="D268" s="122" t="s">
        <v>132</v>
      </c>
      <c r="E268" s="123" t="s">
        <v>1</v>
      </c>
      <c r="F268" s="124" t="s">
        <v>639</v>
      </c>
      <c r="H268" s="123" t="s">
        <v>1</v>
      </c>
      <c r="J268" s="121"/>
      <c r="K268" s="125"/>
      <c r="L268" s="126"/>
      <c r="M268" s="126"/>
      <c r="N268" s="126"/>
      <c r="O268" s="126"/>
      <c r="P268" s="126"/>
      <c r="Q268" s="126"/>
      <c r="R268" s="127"/>
      <c r="AR268" s="123" t="s">
        <v>132</v>
      </c>
      <c r="AS268" s="123" t="s">
        <v>77</v>
      </c>
      <c r="AT268" s="11" t="s">
        <v>75</v>
      </c>
      <c r="AU268" s="11" t="s">
        <v>29</v>
      </c>
      <c r="AV268" s="11" t="s">
        <v>67</v>
      </c>
      <c r="AW268" s="123" t="s">
        <v>122</v>
      </c>
    </row>
    <row r="269" spans="2:49" s="12" customFormat="1">
      <c r="B269" s="128"/>
      <c r="D269" s="122" t="s">
        <v>132</v>
      </c>
      <c r="E269" s="129" t="s">
        <v>1</v>
      </c>
      <c r="F269" s="130" t="s">
        <v>705</v>
      </c>
      <c r="H269" s="131">
        <v>46.143000000000001</v>
      </c>
      <c r="J269" s="128"/>
      <c r="K269" s="132"/>
      <c r="L269" s="133"/>
      <c r="M269" s="133"/>
      <c r="N269" s="133"/>
      <c r="O269" s="133"/>
      <c r="P269" s="133"/>
      <c r="Q269" s="133"/>
      <c r="R269" s="134"/>
      <c r="AR269" s="129" t="s">
        <v>132</v>
      </c>
      <c r="AS269" s="129" t="s">
        <v>77</v>
      </c>
      <c r="AT269" s="12" t="s">
        <v>77</v>
      </c>
      <c r="AU269" s="12" t="s">
        <v>29</v>
      </c>
      <c r="AV269" s="12" t="s">
        <v>67</v>
      </c>
      <c r="AW269" s="129" t="s">
        <v>122</v>
      </c>
    </row>
    <row r="270" spans="2:49" s="12" customFormat="1">
      <c r="B270" s="128"/>
      <c r="D270" s="122" t="s">
        <v>132</v>
      </c>
      <c r="E270" s="129" t="s">
        <v>1</v>
      </c>
      <c r="F270" s="130" t="s">
        <v>703</v>
      </c>
      <c r="H270" s="131">
        <v>2.2799999999999998</v>
      </c>
      <c r="J270" s="128"/>
      <c r="K270" s="132"/>
      <c r="L270" s="133"/>
      <c r="M270" s="133"/>
      <c r="N270" s="133"/>
      <c r="O270" s="133"/>
      <c r="P270" s="133"/>
      <c r="Q270" s="133"/>
      <c r="R270" s="134"/>
      <c r="AR270" s="129" t="s">
        <v>132</v>
      </c>
      <c r="AS270" s="129" t="s">
        <v>77</v>
      </c>
      <c r="AT270" s="12" t="s">
        <v>77</v>
      </c>
      <c r="AU270" s="12" t="s">
        <v>29</v>
      </c>
      <c r="AV270" s="12" t="s">
        <v>67</v>
      </c>
      <c r="AW270" s="129" t="s">
        <v>122</v>
      </c>
    </row>
    <row r="271" spans="2:49" s="12" customFormat="1">
      <c r="B271" s="128"/>
      <c r="D271" s="122" t="s">
        <v>132</v>
      </c>
      <c r="E271" s="129" t="s">
        <v>1</v>
      </c>
      <c r="F271" s="130" t="s">
        <v>704</v>
      </c>
      <c r="H271" s="131">
        <v>-4.05</v>
      </c>
      <c r="J271" s="128"/>
      <c r="K271" s="132"/>
      <c r="L271" s="133"/>
      <c r="M271" s="133"/>
      <c r="N271" s="133"/>
      <c r="O271" s="133"/>
      <c r="P271" s="133"/>
      <c r="Q271" s="133"/>
      <c r="R271" s="134"/>
      <c r="AR271" s="129" t="s">
        <v>132</v>
      </c>
      <c r="AS271" s="129" t="s">
        <v>77</v>
      </c>
      <c r="AT271" s="12" t="s">
        <v>77</v>
      </c>
      <c r="AU271" s="12" t="s">
        <v>29</v>
      </c>
      <c r="AV271" s="12" t="s">
        <v>67</v>
      </c>
      <c r="AW271" s="129" t="s">
        <v>122</v>
      </c>
    </row>
    <row r="272" spans="2:49" s="14" customFormat="1">
      <c r="B272" s="154"/>
      <c r="D272" s="122" t="s">
        <v>132</v>
      </c>
      <c r="E272" s="155" t="s">
        <v>1</v>
      </c>
      <c r="F272" s="156" t="s">
        <v>635</v>
      </c>
      <c r="H272" s="157">
        <v>134.85799999999998</v>
      </c>
      <c r="J272" s="154"/>
      <c r="K272" s="158"/>
      <c r="L272" s="159"/>
      <c r="M272" s="159"/>
      <c r="N272" s="159"/>
      <c r="O272" s="159"/>
      <c r="P272" s="159"/>
      <c r="Q272" s="159"/>
      <c r="R272" s="160"/>
      <c r="AR272" s="155" t="s">
        <v>132</v>
      </c>
      <c r="AS272" s="155" t="s">
        <v>77</v>
      </c>
      <c r="AT272" s="14" t="s">
        <v>123</v>
      </c>
      <c r="AU272" s="14" t="s">
        <v>29</v>
      </c>
      <c r="AV272" s="14" t="s">
        <v>67</v>
      </c>
      <c r="AW272" s="155" t="s">
        <v>122</v>
      </c>
    </row>
    <row r="273" spans="2:63" s="13" customFormat="1">
      <c r="B273" s="147"/>
      <c r="D273" s="122" t="s">
        <v>132</v>
      </c>
      <c r="E273" s="148" t="s">
        <v>1</v>
      </c>
      <c r="F273" s="149" t="s">
        <v>259</v>
      </c>
      <c r="H273" s="150">
        <v>177.30299999999997</v>
      </c>
      <c r="J273" s="147"/>
      <c r="K273" s="151"/>
      <c r="L273" s="152"/>
      <c r="M273" s="152"/>
      <c r="N273" s="152"/>
      <c r="O273" s="152"/>
      <c r="P273" s="152"/>
      <c r="Q273" s="152"/>
      <c r="R273" s="153"/>
      <c r="AR273" s="148" t="s">
        <v>132</v>
      </c>
      <c r="AS273" s="148" t="s">
        <v>77</v>
      </c>
      <c r="AT273" s="13" t="s">
        <v>130</v>
      </c>
      <c r="AU273" s="13" t="s">
        <v>29</v>
      </c>
      <c r="AV273" s="13" t="s">
        <v>75</v>
      </c>
      <c r="AW273" s="148" t="s">
        <v>122</v>
      </c>
    </row>
    <row r="274" spans="2:63" s="10" customFormat="1" ht="22.9" customHeight="1">
      <c r="B274" s="101"/>
      <c r="D274" s="102" t="s">
        <v>66</v>
      </c>
      <c r="E274" s="110" t="s">
        <v>152</v>
      </c>
      <c r="F274" s="110" t="s">
        <v>153</v>
      </c>
      <c r="J274" s="101"/>
      <c r="K274" s="104"/>
      <c r="L274" s="105"/>
      <c r="M274" s="105"/>
      <c r="N274" s="106">
        <f>SUM(N275:N279)</f>
        <v>58.486643000000001</v>
      </c>
      <c r="O274" s="105"/>
      <c r="P274" s="106">
        <f>SUM(P275:P279)</f>
        <v>0</v>
      </c>
      <c r="Q274" s="105"/>
      <c r="R274" s="107">
        <f>SUM(R275:R279)</f>
        <v>0</v>
      </c>
      <c r="AP274" s="102" t="s">
        <v>75</v>
      </c>
      <c r="AR274" s="108" t="s">
        <v>66</v>
      </c>
      <c r="AS274" s="108" t="s">
        <v>75</v>
      </c>
      <c r="AW274" s="102" t="s">
        <v>122</v>
      </c>
      <c r="BI274" s="109" t="e">
        <f>SUM(BI275:BI279)</f>
        <v>#REF!</v>
      </c>
    </row>
    <row r="275" spans="2:63" s="188" customFormat="1" ht="16.5" customHeight="1">
      <c r="B275" s="111"/>
      <c r="C275" s="112" t="s">
        <v>365</v>
      </c>
      <c r="D275" s="112" t="s">
        <v>125</v>
      </c>
      <c r="E275" s="113" t="s">
        <v>155</v>
      </c>
      <c r="F275" s="114" t="s">
        <v>156</v>
      </c>
      <c r="G275" s="115" t="s">
        <v>157</v>
      </c>
      <c r="H275" s="116">
        <v>22.573</v>
      </c>
      <c r="I275" s="114" t="s">
        <v>148</v>
      </c>
      <c r="J275" s="26"/>
      <c r="K275" s="186" t="s">
        <v>1</v>
      </c>
      <c r="L275" s="117" t="s">
        <v>38</v>
      </c>
      <c r="M275" s="118">
        <v>2.46</v>
      </c>
      <c r="N275" s="118">
        <f>M275*H275</f>
        <v>55.529580000000003</v>
      </c>
      <c r="O275" s="118">
        <v>0</v>
      </c>
      <c r="P275" s="118">
        <f>O275*H275</f>
        <v>0</v>
      </c>
      <c r="Q275" s="118">
        <v>0</v>
      </c>
      <c r="R275" s="119">
        <f>Q275*H275</f>
        <v>0</v>
      </c>
      <c r="AP275" s="190" t="s">
        <v>130</v>
      </c>
      <c r="AR275" s="190" t="s">
        <v>125</v>
      </c>
      <c r="AS275" s="190" t="s">
        <v>77</v>
      </c>
      <c r="AW275" s="190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190" t="s">
        <v>75</v>
      </c>
      <c r="BI275" s="120" t="e">
        <f>ROUND(#REF!*H275,2)</f>
        <v>#REF!</v>
      </c>
      <c r="BJ275" s="190" t="s">
        <v>130</v>
      </c>
      <c r="BK275" s="190" t="s">
        <v>362</v>
      </c>
    </row>
    <row r="276" spans="2:63" s="188" customFormat="1" ht="16.5" customHeight="1">
      <c r="B276" s="111"/>
      <c r="C276" s="112" t="s">
        <v>367</v>
      </c>
      <c r="D276" s="112" t="s">
        <v>125</v>
      </c>
      <c r="E276" s="113" t="s">
        <v>160</v>
      </c>
      <c r="F276" s="114" t="s">
        <v>161</v>
      </c>
      <c r="G276" s="115" t="s">
        <v>157</v>
      </c>
      <c r="H276" s="116">
        <v>22.573</v>
      </c>
      <c r="I276" s="114" t="s">
        <v>148</v>
      </c>
      <c r="J276" s="26"/>
      <c r="K276" s="186" t="s">
        <v>1</v>
      </c>
      <c r="L276" s="117" t="s">
        <v>38</v>
      </c>
      <c r="M276" s="118">
        <v>0.125</v>
      </c>
      <c r="N276" s="118">
        <f>M276*H276</f>
        <v>2.821625</v>
      </c>
      <c r="O276" s="118">
        <v>0</v>
      </c>
      <c r="P276" s="118">
        <f>O276*H276</f>
        <v>0</v>
      </c>
      <c r="Q276" s="118">
        <v>0</v>
      </c>
      <c r="R276" s="119">
        <f>Q276*H276</f>
        <v>0</v>
      </c>
      <c r="AP276" s="190" t="s">
        <v>130</v>
      </c>
      <c r="AR276" s="190" t="s">
        <v>125</v>
      </c>
      <c r="AS276" s="190" t="s">
        <v>77</v>
      </c>
      <c r="AW276" s="190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190" t="s">
        <v>75</v>
      </c>
      <c r="BI276" s="120" t="e">
        <f>ROUND(#REF!*H276,2)</f>
        <v>#REF!</v>
      </c>
      <c r="BJ276" s="190" t="s">
        <v>130</v>
      </c>
      <c r="BK276" s="190" t="s">
        <v>364</v>
      </c>
    </row>
    <row r="277" spans="2:63" s="188" customFormat="1" ht="16.5" customHeight="1">
      <c r="B277" s="111"/>
      <c r="C277" s="112" t="s">
        <v>369</v>
      </c>
      <c r="D277" s="112" t="s">
        <v>125</v>
      </c>
      <c r="E277" s="113" t="s">
        <v>164</v>
      </c>
      <c r="F277" s="114" t="s">
        <v>165</v>
      </c>
      <c r="G277" s="115" t="s">
        <v>157</v>
      </c>
      <c r="H277" s="116">
        <v>22.573</v>
      </c>
      <c r="I277" s="114" t="s">
        <v>1</v>
      </c>
      <c r="J277" s="26"/>
      <c r="K277" s="186" t="s">
        <v>1</v>
      </c>
      <c r="L277" s="117" t="s">
        <v>38</v>
      </c>
      <c r="M277" s="118">
        <v>6.0000000000000001E-3</v>
      </c>
      <c r="N277" s="118">
        <f>M277*H277</f>
        <v>0.135438</v>
      </c>
      <c r="O277" s="118">
        <v>0</v>
      </c>
      <c r="P277" s="118">
        <f>O277*H277</f>
        <v>0</v>
      </c>
      <c r="Q277" s="118">
        <v>0</v>
      </c>
      <c r="R277" s="119">
        <f>Q277*H277</f>
        <v>0</v>
      </c>
      <c r="AP277" s="190" t="s">
        <v>130</v>
      </c>
      <c r="AR277" s="190" t="s">
        <v>125</v>
      </c>
      <c r="AS277" s="190" t="s">
        <v>77</v>
      </c>
      <c r="AW277" s="190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190" t="s">
        <v>75</v>
      </c>
      <c r="BI277" s="120" t="e">
        <f>ROUND(#REF!*H277,2)</f>
        <v>#REF!</v>
      </c>
      <c r="BJ277" s="190" t="s">
        <v>130</v>
      </c>
      <c r="BK277" s="190" t="s">
        <v>366</v>
      </c>
    </row>
    <row r="278" spans="2:63" s="188" customFormat="1" ht="16.5" customHeight="1">
      <c r="B278" s="111"/>
      <c r="C278" s="112" t="s">
        <v>373</v>
      </c>
      <c r="D278" s="112" t="s">
        <v>125</v>
      </c>
      <c r="E278" s="113" t="s">
        <v>168</v>
      </c>
      <c r="F278" s="114" t="s">
        <v>169</v>
      </c>
      <c r="G278" s="115" t="s">
        <v>157</v>
      </c>
      <c r="H278" s="116">
        <v>22.573</v>
      </c>
      <c r="I278" s="114" t="s">
        <v>148</v>
      </c>
      <c r="J278" s="26"/>
      <c r="K278" s="186" t="s">
        <v>1</v>
      </c>
      <c r="L278" s="117" t="s">
        <v>38</v>
      </c>
      <c r="M278" s="118">
        <v>0</v>
      </c>
      <c r="N278" s="118">
        <f>M278*H278</f>
        <v>0</v>
      </c>
      <c r="O278" s="118">
        <v>0</v>
      </c>
      <c r="P278" s="118">
        <f>O278*H278</f>
        <v>0</v>
      </c>
      <c r="Q278" s="118">
        <v>0</v>
      </c>
      <c r="R278" s="119">
        <f>Q278*H278</f>
        <v>0</v>
      </c>
      <c r="AP278" s="190" t="s">
        <v>130</v>
      </c>
      <c r="AR278" s="190" t="s">
        <v>125</v>
      </c>
      <c r="AS278" s="190" t="s">
        <v>77</v>
      </c>
      <c r="AW278" s="190" t="s">
        <v>122</v>
      </c>
      <c r="BC278" s="120" t="e">
        <f>IF(L278="základní",#REF!,0)</f>
        <v>#REF!</v>
      </c>
      <c r="BD278" s="120">
        <f>IF(L278="snížená",#REF!,0)</f>
        <v>0</v>
      </c>
      <c r="BE278" s="120">
        <f>IF(L278="zákl. přenesená",#REF!,0)</f>
        <v>0</v>
      </c>
      <c r="BF278" s="120">
        <f>IF(L278="sníž. přenesená",#REF!,0)</f>
        <v>0</v>
      </c>
      <c r="BG278" s="120">
        <f>IF(L278="nulová",#REF!,0)</f>
        <v>0</v>
      </c>
      <c r="BH278" s="190" t="s">
        <v>75</v>
      </c>
      <c r="BI278" s="120" t="e">
        <f>ROUND(#REF!*H278,2)</f>
        <v>#REF!</v>
      </c>
      <c r="BJ278" s="190" t="s">
        <v>130</v>
      </c>
      <c r="BK278" s="190" t="s">
        <v>368</v>
      </c>
    </row>
    <row r="279" spans="2:63" s="12" customFormat="1">
      <c r="B279" s="128"/>
      <c r="D279" s="122" t="s">
        <v>132</v>
      </c>
      <c r="E279" s="129" t="s">
        <v>1</v>
      </c>
      <c r="F279" s="130" t="s">
        <v>716</v>
      </c>
      <c r="H279" s="131">
        <v>22.573</v>
      </c>
      <c r="J279" s="128"/>
      <c r="K279" s="132"/>
      <c r="L279" s="133"/>
      <c r="M279" s="133"/>
      <c r="N279" s="133"/>
      <c r="O279" s="133"/>
      <c r="P279" s="133"/>
      <c r="Q279" s="133"/>
      <c r="R279" s="134"/>
      <c r="AR279" s="129" t="s">
        <v>132</v>
      </c>
      <c r="AS279" s="129" t="s">
        <v>77</v>
      </c>
      <c r="AT279" s="12" t="s">
        <v>77</v>
      </c>
      <c r="AU279" s="12" t="s">
        <v>29</v>
      </c>
      <c r="AV279" s="12" t="s">
        <v>75</v>
      </c>
      <c r="AW279" s="129" t="s">
        <v>122</v>
      </c>
    </row>
    <row r="280" spans="2:63" s="10" customFormat="1" ht="22.9" customHeight="1">
      <c r="B280" s="101"/>
      <c r="D280" s="102" t="s">
        <v>66</v>
      </c>
      <c r="E280" s="110" t="s">
        <v>172</v>
      </c>
      <c r="F280" s="110" t="s">
        <v>173</v>
      </c>
      <c r="J280" s="101"/>
      <c r="K280" s="104"/>
      <c r="L280" s="105"/>
      <c r="M280" s="105"/>
      <c r="N280" s="106">
        <f>N281</f>
        <v>14.412976</v>
      </c>
      <c r="O280" s="105"/>
      <c r="P280" s="106">
        <f>P281</f>
        <v>0</v>
      </c>
      <c r="Q280" s="105"/>
      <c r="R280" s="107">
        <f>R281</f>
        <v>0</v>
      </c>
      <c r="AP280" s="102" t="s">
        <v>75</v>
      </c>
      <c r="AR280" s="108" t="s">
        <v>66</v>
      </c>
      <c r="AS280" s="108" t="s">
        <v>75</v>
      </c>
      <c r="AW280" s="102" t="s">
        <v>122</v>
      </c>
      <c r="BI280" s="109" t="e">
        <f>BI281</f>
        <v>#REF!</v>
      </c>
    </row>
    <row r="281" spans="2:63" s="188" customFormat="1" ht="16.5" customHeight="1">
      <c r="B281" s="111"/>
      <c r="C281" s="112" t="s">
        <v>377</v>
      </c>
      <c r="D281" s="112" t="s">
        <v>125</v>
      </c>
      <c r="E281" s="113" t="s">
        <v>174</v>
      </c>
      <c r="F281" s="114" t="s">
        <v>175</v>
      </c>
      <c r="G281" s="115" t="s">
        <v>157</v>
      </c>
      <c r="H281" s="116">
        <v>43.942</v>
      </c>
      <c r="I281" s="114" t="s">
        <v>129</v>
      </c>
      <c r="J281" s="26"/>
      <c r="K281" s="186" t="s">
        <v>1</v>
      </c>
      <c r="L281" s="117" t="s">
        <v>38</v>
      </c>
      <c r="M281" s="118">
        <v>0.32800000000000001</v>
      </c>
      <c r="N281" s="118">
        <f>M281*H281</f>
        <v>14.412976</v>
      </c>
      <c r="O281" s="118">
        <v>0</v>
      </c>
      <c r="P281" s="118">
        <f>O281*H281</f>
        <v>0</v>
      </c>
      <c r="Q281" s="118">
        <v>0</v>
      </c>
      <c r="R281" s="119">
        <f>Q281*H281</f>
        <v>0</v>
      </c>
      <c r="AP281" s="190" t="s">
        <v>130</v>
      </c>
      <c r="AR281" s="190" t="s">
        <v>125</v>
      </c>
      <c r="AS281" s="190" t="s">
        <v>77</v>
      </c>
      <c r="AW281" s="190" t="s">
        <v>122</v>
      </c>
      <c r="BC281" s="120" t="e">
        <f>IF(L281="základní",#REF!,0)</f>
        <v>#REF!</v>
      </c>
      <c r="BD281" s="120">
        <f>IF(L281="snížená",#REF!,0)</f>
        <v>0</v>
      </c>
      <c r="BE281" s="120">
        <f>IF(L281="zákl. přenesená",#REF!,0)</f>
        <v>0</v>
      </c>
      <c r="BF281" s="120">
        <f>IF(L281="sníž. přenesená",#REF!,0)</f>
        <v>0</v>
      </c>
      <c r="BG281" s="120">
        <f>IF(L281="nulová",#REF!,0)</f>
        <v>0</v>
      </c>
      <c r="BH281" s="190" t="s">
        <v>75</v>
      </c>
      <c r="BI281" s="120" t="e">
        <f>ROUND(#REF!*H281,2)</f>
        <v>#REF!</v>
      </c>
      <c r="BJ281" s="190" t="s">
        <v>130</v>
      </c>
      <c r="BK281" s="190" t="s">
        <v>370</v>
      </c>
    </row>
    <row r="282" spans="2:63" s="10" customFormat="1" ht="25.9" customHeight="1">
      <c r="B282" s="101"/>
      <c r="D282" s="102" t="s">
        <v>66</v>
      </c>
      <c r="E282" s="103" t="s">
        <v>177</v>
      </c>
      <c r="F282" s="103" t="s">
        <v>178</v>
      </c>
      <c r="J282" s="101"/>
      <c r="K282" s="104"/>
      <c r="L282" s="105"/>
      <c r="M282" s="105"/>
      <c r="N282" s="106">
        <f>N283+N291+N309+N341+N350+N361+N368+N375+N392+N406+N425+N450</f>
        <v>650.942767</v>
      </c>
      <c r="O282" s="105"/>
      <c r="P282" s="106">
        <f>P283+P291+P309+P341+P350+P361+P368+P375+P392+P406+P425+P450</f>
        <v>14.838013649999999</v>
      </c>
      <c r="Q282" s="105"/>
      <c r="R282" s="107">
        <f>R283+R291+R309+R341+R350+R361+R368+R375+R392+R406+R425+R450</f>
        <v>0</v>
      </c>
      <c r="AP282" s="102" t="s">
        <v>77</v>
      </c>
      <c r="AR282" s="108" t="s">
        <v>66</v>
      </c>
      <c r="AS282" s="108" t="s">
        <v>67</v>
      </c>
      <c r="AW282" s="102" t="s">
        <v>122</v>
      </c>
      <c r="BI282" s="109" t="e">
        <f>BI283+BI291+BI309+BI341+BI350+BI361+BI368+BI375+BI392+BI406+BI425+BI450</f>
        <v>#REF!</v>
      </c>
    </row>
    <row r="283" spans="2:63" s="10" customFormat="1" ht="22.9" customHeight="1">
      <c r="B283" s="101"/>
      <c r="D283" s="102" t="s">
        <v>66</v>
      </c>
      <c r="E283" s="110" t="s">
        <v>371</v>
      </c>
      <c r="F283" s="110" t="s">
        <v>372</v>
      </c>
      <c r="J283" s="101"/>
      <c r="K283" s="104"/>
      <c r="L283" s="105"/>
      <c r="M283" s="105"/>
      <c r="N283" s="106">
        <f>SUM(N284:N290)</f>
        <v>0.145762</v>
      </c>
      <c r="O283" s="105"/>
      <c r="P283" s="106">
        <f>SUM(P284:P290)</f>
        <v>7.1808000000000011E-3</v>
      </c>
      <c r="Q283" s="105"/>
      <c r="R283" s="107">
        <f>SUM(R284:R290)</f>
        <v>0</v>
      </c>
      <c r="AP283" s="102" t="s">
        <v>77</v>
      </c>
      <c r="AR283" s="108" t="s">
        <v>66</v>
      </c>
      <c r="AS283" s="108" t="s">
        <v>75</v>
      </c>
      <c r="AW283" s="102" t="s">
        <v>122</v>
      </c>
      <c r="BI283" s="109" t="e">
        <f>SUM(BI284:BI290)</f>
        <v>#REF!</v>
      </c>
    </row>
    <row r="284" spans="2:63" s="188" customFormat="1" ht="16.5" customHeight="1">
      <c r="B284" s="111"/>
      <c r="C284" s="112" t="s">
        <v>383</v>
      </c>
      <c r="D284" s="112" t="s">
        <v>125</v>
      </c>
      <c r="E284" s="113" t="s">
        <v>374</v>
      </c>
      <c r="F284" s="114" t="s">
        <v>375</v>
      </c>
      <c r="G284" s="115" t="s">
        <v>137</v>
      </c>
      <c r="H284" s="116">
        <v>2.2000000000000002</v>
      </c>
      <c r="I284" s="114" t="s">
        <v>129</v>
      </c>
      <c r="J284" s="26"/>
      <c r="K284" s="186" t="s">
        <v>1</v>
      </c>
      <c r="L284" s="117" t="s">
        <v>38</v>
      </c>
      <c r="M284" s="118">
        <v>0.06</v>
      </c>
      <c r="N284" s="118">
        <f>M284*H284</f>
        <v>0.13200000000000001</v>
      </c>
      <c r="O284" s="118">
        <v>0</v>
      </c>
      <c r="P284" s="118">
        <f>O284*H284</f>
        <v>0</v>
      </c>
      <c r="Q284" s="118">
        <v>0</v>
      </c>
      <c r="R284" s="119">
        <f>Q284*H284</f>
        <v>0</v>
      </c>
      <c r="AP284" s="190" t="s">
        <v>184</v>
      </c>
      <c r="AR284" s="190" t="s">
        <v>125</v>
      </c>
      <c r="AS284" s="190" t="s">
        <v>77</v>
      </c>
      <c r="AW284" s="190" t="s">
        <v>122</v>
      </c>
      <c r="BC284" s="120" t="e">
        <f>IF(L284="základní",#REF!,0)</f>
        <v>#REF!</v>
      </c>
      <c r="BD284" s="120">
        <f>IF(L284="snížená",#REF!,0)</f>
        <v>0</v>
      </c>
      <c r="BE284" s="120">
        <f>IF(L284="zákl. přenesená",#REF!,0)</f>
        <v>0</v>
      </c>
      <c r="BF284" s="120">
        <f>IF(L284="sníž. přenesená",#REF!,0)</f>
        <v>0</v>
      </c>
      <c r="BG284" s="120">
        <f>IF(L284="nulová",#REF!,0)</f>
        <v>0</v>
      </c>
      <c r="BH284" s="190" t="s">
        <v>75</v>
      </c>
      <c r="BI284" s="120" t="e">
        <f>ROUND(#REF!*H284,2)</f>
        <v>#REF!</v>
      </c>
      <c r="BJ284" s="190" t="s">
        <v>184</v>
      </c>
      <c r="BK284" s="190" t="s">
        <v>376</v>
      </c>
    </row>
    <row r="285" spans="2:63" s="11" customFormat="1">
      <c r="B285" s="121"/>
      <c r="D285" s="122" t="s">
        <v>132</v>
      </c>
      <c r="E285" s="123" t="s">
        <v>1</v>
      </c>
      <c r="F285" s="124" t="s">
        <v>255</v>
      </c>
      <c r="H285" s="123" t="s">
        <v>1</v>
      </c>
      <c r="J285" s="121"/>
      <c r="K285" s="125"/>
      <c r="L285" s="126"/>
      <c r="M285" s="126"/>
      <c r="N285" s="126"/>
      <c r="O285" s="126"/>
      <c r="P285" s="126"/>
      <c r="Q285" s="126"/>
      <c r="R285" s="127"/>
      <c r="AR285" s="123" t="s">
        <v>132</v>
      </c>
      <c r="AS285" s="123" t="s">
        <v>77</v>
      </c>
      <c r="AT285" s="11" t="s">
        <v>75</v>
      </c>
      <c r="AU285" s="11" t="s">
        <v>29</v>
      </c>
      <c r="AV285" s="11" t="s">
        <v>67</v>
      </c>
      <c r="AW285" s="123" t="s">
        <v>122</v>
      </c>
    </row>
    <row r="286" spans="2:63" s="12" customFormat="1">
      <c r="B286" s="128"/>
      <c r="D286" s="122" t="s">
        <v>132</v>
      </c>
      <c r="E286" s="129" t="s">
        <v>1</v>
      </c>
      <c r="F286" s="130" t="s">
        <v>320</v>
      </c>
      <c r="H286" s="131">
        <v>2.2000000000000002</v>
      </c>
      <c r="J286" s="128"/>
      <c r="K286" s="132"/>
      <c r="L286" s="133"/>
      <c r="M286" s="133"/>
      <c r="N286" s="133"/>
      <c r="O286" s="133"/>
      <c r="P286" s="133"/>
      <c r="Q286" s="133"/>
      <c r="R286" s="134"/>
      <c r="AR286" s="129" t="s">
        <v>132</v>
      </c>
      <c r="AS286" s="129" t="s">
        <v>77</v>
      </c>
      <c r="AT286" s="12" t="s">
        <v>77</v>
      </c>
      <c r="AU286" s="12" t="s">
        <v>29</v>
      </c>
      <c r="AV286" s="12" t="s">
        <v>75</v>
      </c>
      <c r="AW286" s="129" t="s">
        <v>122</v>
      </c>
    </row>
    <row r="287" spans="2:63" s="188" customFormat="1" ht="16.5" customHeight="1">
      <c r="B287" s="111"/>
      <c r="C287" s="135" t="s">
        <v>216</v>
      </c>
      <c r="D287" s="135" t="s">
        <v>213</v>
      </c>
      <c r="E287" s="136" t="s">
        <v>378</v>
      </c>
      <c r="F287" s="137" t="s">
        <v>379</v>
      </c>
      <c r="G287" s="138" t="s">
        <v>137</v>
      </c>
      <c r="H287" s="139">
        <v>2.2440000000000002</v>
      </c>
      <c r="I287" s="137" t="s">
        <v>1</v>
      </c>
      <c r="J287" s="140"/>
      <c r="K287" s="141" t="s">
        <v>1</v>
      </c>
      <c r="L287" s="142" t="s">
        <v>38</v>
      </c>
      <c r="M287" s="118">
        <v>0</v>
      </c>
      <c r="N287" s="118">
        <f>M287*H287</f>
        <v>0</v>
      </c>
      <c r="O287" s="118">
        <v>3.2000000000000002E-3</v>
      </c>
      <c r="P287" s="118">
        <f>O287*H287</f>
        <v>7.1808000000000011E-3</v>
      </c>
      <c r="Q287" s="118">
        <v>0</v>
      </c>
      <c r="R287" s="119">
        <f>Q287*H287</f>
        <v>0</v>
      </c>
      <c r="AP287" s="190" t="s">
        <v>216</v>
      </c>
      <c r="AR287" s="190" t="s">
        <v>213</v>
      </c>
      <c r="AS287" s="190" t="s">
        <v>77</v>
      </c>
      <c r="AW287" s="190" t="s">
        <v>122</v>
      </c>
      <c r="BC287" s="120" t="e">
        <f>IF(L287="základní",#REF!,0)</f>
        <v>#REF!</v>
      </c>
      <c r="BD287" s="120">
        <f>IF(L287="snížená",#REF!,0)</f>
        <v>0</v>
      </c>
      <c r="BE287" s="120">
        <f>IF(L287="zákl. přenesená",#REF!,0)</f>
        <v>0</v>
      </c>
      <c r="BF287" s="120">
        <f>IF(L287="sníž. přenesená",#REF!,0)</f>
        <v>0</v>
      </c>
      <c r="BG287" s="120">
        <f>IF(L287="nulová",#REF!,0)</f>
        <v>0</v>
      </c>
      <c r="BH287" s="190" t="s">
        <v>75</v>
      </c>
      <c r="BI287" s="120" t="e">
        <f>ROUND(#REF!*H287,2)</f>
        <v>#REF!</v>
      </c>
      <c r="BJ287" s="190" t="s">
        <v>184</v>
      </c>
      <c r="BK287" s="190" t="s">
        <v>380</v>
      </c>
    </row>
    <row r="288" spans="2:63" s="11" customFormat="1">
      <c r="B288" s="121"/>
      <c r="D288" s="122" t="s">
        <v>132</v>
      </c>
      <c r="E288" s="123" t="s">
        <v>1</v>
      </c>
      <c r="F288" s="124" t="s">
        <v>381</v>
      </c>
      <c r="H288" s="123" t="s">
        <v>1</v>
      </c>
      <c r="J288" s="121"/>
      <c r="K288" s="125"/>
      <c r="L288" s="126"/>
      <c r="M288" s="126"/>
      <c r="N288" s="126"/>
      <c r="O288" s="126"/>
      <c r="P288" s="126"/>
      <c r="Q288" s="126"/>
      <c r="R288" s="127"/>
      <c r="AR288" s="123" t="s">
        <v>132</v>
      </c>
      <c r="AS288" s="123" t="s">
        <v>77</v>
      </c>
      <c r="AT288" s="11" t="s">
        <v>75</v>
      </c>
      <c r="AU288" s="11" t="s">
        <v>29</v>
      </c>
      <c r="AV288" s="11" t="s">
        <v>67</v>
      </c>
      <c r="AW288" s="123" t="s">
        <v>122</v>
      </c>
    </row>
    <row r="289" spans="2:63" s="12" customFormat="1">
      <c r="B289" s="128"/>
      <c r="D289" s="122" t="s">
        <v>132</v>
      </c>
      <c r="E289" s="129" t="s">
        <v>1</v>
      </c>
      <c r="F289" s="130" t="s">
        <v>382</v>
      </c>
      <c r="H289" s="131">
        <v>2.2440000000000002</v>
      </c>
      <c r="J289" s="128"/>
      <c r="K289" s="132"/>
      <c r="L289" s="133"/>
      <c r="M289" s="133"/>
      <c r="N289" s="133"/>
      <c r="O289" s="133"/>
      <c r="P289" s="133"/>
      <c r="Q289" s="133"/>
      <c r="R289" s="134"/>
      <c r="AR289" s="129" t="s">
        <v>132</v>
      </c>
      <c r="AS289" s="129" t="s">
        <v>77</v>
      </c>
      <c r="AT289" s="12" t="s">
        <v>77</v>
      </c>
      <c r="AU289" s="12" t="s">
        <v>29</v>
      </c>
      <c r="AV289" s="12" t="s">
        <v>75</v>
      </c>
      <c r="AW289" s="129" t="s">
        <v>122</v>
      </c>
    </row>
    <row r="290" spans="2:63" s="188" customFormat="1" ht="16.5" customHeight="1">
      <c r="B290" s="111"/>
      <c r="C290" s="112" t="s">
        <v>395</v>
      </c>
      <c r="D290" s="112" t="s">
        <v>125</v>
      </c>
      <c r="E290" s="113" t="s">
        <v>384</v>
      </c>
      <c r="F290" s="114" t="s">
        <v>385</v>
      </c>
      <c r="G290" s="115" t="s">
        <v>157</v>
      </c>
      <c r="H290" s="116">
        <v>7.0000000000000001E-3</v>
      </c>
      <c r="I290" s="114" t="s">
        <v>129</v>
      </c>
      <c r="J290" s="26"/>
      <c r="K290" s="186" t="s">
        <v>1</v>
      </c>
      <c r="L290" s="117" t="s">
        <v>38</v>
      </c>
      <c r="M290" s="118">
        <v>1.966</v>
      </c>
      <c r="N290" s="118">
        <f>M290*H290</f>
        <v>1.3762E-2</v>
      </c>
      <c r="O290" s="118">
        <v>0</v>
      </c>
      <c r="P290" s="118">
        <f>O290*H290</f>
        <v>0</v>
      </c>
      <c r="Q290" s="118">
        <v>0</v>
      </c>
      <c r="R290" s="119">
        <f>Q290*H290</f>
        <v>0</v>
      </c>
      <c r="AP290" s="190" t="s">
        <v>184</v>
      </c>
      <c r="AR290" s="190" t="s">
        <v>125</v>
      </c>
      <c r="AS290" s="190" t="s">
        <v>77</v>
      </c>
      <c r="AW290" s="190" t="s">
        <v>122</v>
      </c>
      <c r="BC290" s="120" t="e">
        <f>IF(L290="základní",#REF!,0)</f>
        <v>#REF!</v>
      </c>
      <c r="BD290" s="120">
        <f>IF(L290="snížená",#REF!,0)</f>
        <v>0</v>
      </c>
      <c r="BE290" s="120">
        <f>IF(L290="zákl. přenesená",#REF!,0)</f>
        <v>0</v>
      </c>
      <c r="BF290" s="120">
        <f>IF(L290="sníž. přenesená",#REF!,0)</f>
        <v>0</v>
      </c>
      <c r="BG290" s="120">
        <f>IF(L290="nulová",#REF!,0)</f>
        <v>0</v>
      </c>
      <c r="BH290" s="190" t="s">
        <v>75</v>
      </c>
      <c r="BI290" s="120" t="e">
        <f>ROUND(#REF!*H290,2)</f>
        <v>#REF!</v>
      </c>
      <c r="BJ290" s="190" t="s">
        <v>184</v>
      </c>
      <c r="BK290" s="190" t="s">
        <v>386</v>
      </c>
    </row>
    <row r="291" spans="2:63" s="10" customFormat="1" ht="22.9" customHeight="1">
      <c r="B291" s="101"/>
      <c r="D291" s="102" t="s">
        <v>66</v>
      </c>
      <c r="E291" s="110" t="s">
        <v>387</v>
      </c>
      <c r="F291" s="110" t="s">
        <v>388</v>
      </c>
      <c r="J291" s="101"/>
      <c r="K291" s="104"/>
      <c r="L291" s="105"/>
      <c r="M291" s="105"/>
      <c r="N291" s="106">
        <f>SUM(N292:N308)</f>
        <v>50.979357999999991</v>
      </c>
      <c r="O291" s="105"/>
      <c r="P291" s="106">
        <f>SUM(P292:P308)</f>
        <v>1.9161022999999997</v>
      </c>
      <c r="Q291" s="105"/>
      <c r="R291" s="107">
        <f>SUM(R292:R308)</f>
        <v>0</v>
      </c>
      <c r="AP291" s="102" t="s">
        <v>77</v>
      </c>
      <c r="AR291" s="108" t="s">
        <v>66</v>
      </c>
      <c r="AS291" s="108" t="s">
        <v>75</v>
      </c>
      <c r="AW291" s="102" t="s">
        <v>122</v>
      </c>
      <c r="BI291" s="109" t="e">
        <f>SUM(BI292:BI308)</f>
        <v>#REF!</v>
      </c>
    </row>
    <row r="292" spans="2:63" s="188" customFormat="1" ht="16.5" customHeight="1">
      <c r="B292" s="111"/>
      <c r="C292" s="112" t="s">
        <v>400</v>
      </c>
      <c r="D292" s="112" t="s">
        <v>125</v>
      </c>
      <c r="E292" s="113" t="s">
        <v>389</v>
      </c>
      <c r="F292" s="114" t="s">
        <v>390</v>
      </c>
      <c r="G292" s="115" t="s">
        <v>222</v>
      </c>
      <c r="H292" s="116">
        <v>19.2</v>
      </c>
      <c r="I292" s="114" t="s">
        <v>1</v>
      </c>
      <c r="J292" s="26"/>
      <c r="K292" s="186" t="s">
        <v>1</v>
      </c>
      <c r="L292" s="117" t="s">
        <v>38</v>
      </c>
      <c r="M292" s="118">
        <v>0</v>
      </c>
      <c r="N292" s="118">
        <f>M292*H292</f>
        <v>0</v>
      </c>
      <c r="O292" s="118">
        <v>0</v>
      </c>
      <c r="P292" s="118">
        <f>O292*H292</f>
        <v>0</v>
      </c>
      <c r="Q292" s="118">
        <v>0</v>
      </c>
      <c r="R292" s="119">
        <f>Q292*H292</f>
        <v>0</v>
      </c>
      <c r="AP292" s="190" t="s">
        <v>184</v>
      </c>
      <c r="AR292" s="190" t="s">
        <v>125</v>
      </c>
      <c r="AS292" s="190" t="s">
        <v>77</v>
      </c>
      <c r="AW292" s="190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190" t="s">
        <v>75</v>
      </c>
      <c r="BI292" s="120" t="e">
        <f>ROUND(#REF!*H292,2)</f>
        <v>#REF!</v>
      </c>
      <c r="BJ292" s="190" t="s">
        <v>184</v>
      </c>
      <c r="BK292" s="190" t="s">
        <v>391</v>
      </c>
    </row>
    <row r="293" spans="2:63" s="11" customFormat="1">
      <c r="B293" s="121"/>
      <c r="D293" s="122" t="s">
        <v>132</v>
      </c>
      <c r="E293" s="123" t="s">
        <v>1</v>
      </c>
      <c r="F293" s="124" t="s">
        <v>392</v>
      </c>
      <c r="H293" s="123" t="s">
        <v>1</v>
      </c>
      <c r="J293" s="121"/>
      <c r="K293" s="125"/>
      <c r="L293" s="126"/>
      <c r="M293" s="126"/>
      <c r="N293" s="126"/>
      <c r="O293" s="126"/>
      <c r="P293" s="126"/>
      <c r="Q293" s="126"/>
      <c r="R293" s="127"/>
      <c r="AR293" s="123" t="s">
        <v>132</v>
      </c>
      <c r="AS293" s="123" t="s">
        <v>77</v>
      </c>
      <c r="AT293" s="11" t="s">
        <v>75</v>
      </c>
      <c r="AU293" s="11" t="s">
        <v>29</v>
      </c>
      <c r="AV293" s="11" t="s">
        <v>67</v>
      </c>
      <c r="AW293" s="123" t="s">
        <v>122</v>
      </c>
    </row>
    <row r="294" spans="2:63" s="11" customFormat="1">
      <c r="B294" s="121"/>
      <c r="D294" s="122" t="s">
        <v>132</v>
      </c>
      <c r="E294" s="123" t="s">
        <v>1</v>
      </c>
      <c r="F294" s="124" t="s">
        <v>393</v>
      </c>
      <c r="H294" s="123" t="s">
        <v>1</v>
      </c>
      <c r="J294" s="121"/>
      <c r="K294" s="125"/>
      <c r="L294" s="126"/>
      <c r="M294" s="126"/>
      <c r="N294" s="126"/>
      <c r="O294" s="126"/>
      <c r="P294" s="126"/>
      <c r="Q294" s="126"/>
      <c r="R294" s="127"/>
      <c r="AR294" s="123" t="s">
        <v>132</v>
      </c>
      <c r="AS294" s="123" t="s">
        <v>77</v>
      </c>
      <c r="AT294" s="11" t="s">
        <v>75</v>
      </c>
      <c r="AU294" s="11" t="s">
        <v>29</v>
      </c>
      <c r="AV294" s="11" t="s">
        <v>67</v>
      </c>
      <c r="AW294" s="123" t="s">
        <v>122</v>
      </c>
    </row>
    <row r="295" spans="2:63" s="12" customFormat="1">
      <c r="B295" s="128"/>
      <c r="D295" s="122" t="s">
        <v>132</v>
      </c>
      <c r="E295" s="129" t="s">
        <v>1</v>
      </c>
      <c r="F295" s="130" t="s">
        <v>394</v>
      </c>
      <c r="H295" s="131">
        <v>19.2</v>
      </c>
      <c r="J295" s="128"/>
      <c r="K295" s="132"/>
      <c r="L295" s="133"/>
      <c r="M295" s="133"/>
      <c r="N295" s="133"/>
      <c r="O295" s="133"/>
      <c r="P295" s="133"/>
      <c r="Q295" s="133"/>
      <c r="R295" s="134"/>
      <c r="AR295" s="129" t="s">
        <v>132</v>
      </c>
      <c r="AS295" s="129" t="s">
        <v>77</v>
      </c>
      <c r="AT295" s="12" t="s">
        <v>77</v>
      </c>
      <c r="AU295" s="12" t="s">
        <v>29</v>
      </c>
      <c r="AV295" s="12" t="s">
        <v>75</v>
      </c>
      <c r="AW295" s="129" t="s">
        <v>122</v>
      </c>
    </row>
    <row r="296" spans="2:63" s="188" customFormat="1" ht="16.5" customHeight="1">
      <c r="B296" s="111"/>
      <c r="C296" s="112" t="s">
        <v>405</v>
      </c>
      <c r="D296" s="112" t="s">
        <v>125</v>
      </c>
      <c r="E296" s="113" t="s">
        <v>396</v>
      </c>
      <c r="F296" s="114" t="s">
        <v>397</v>
      </c>
      <c r="G296" s="115" t="s">
        <v>137</v>
      </c>
      <c r="H296" s="116">
        <v>129.88999999999999</v>
      </c>
      <c r="I296" s="114" t="s">
        <v>1</v>
      </c>
      <c r="J296" s="26"/>
      <c r="K296" s="186" t="s">
        <v>1</v>
      </c>
      <c r="L296" s="117" t="s">
        <v>38</v>
      </c>
      <c r="M296" s="118">
        <v>0.13500000000000001</v>
      </c>
      <c r="N296" s="118">
        <f>M296*H296</f>
        <v>17.535149999999998</v>
      </c>
      <c r="O296" s="118">
        <v>0</v>
      </c>
      <c r="P296" s="118">
        <f>O296*H296</f>
        <v>0</v>
      </c>
      <c r="Q296" s="118">
        <v>0</v>
      </c>
      <c r="R296" s="119">
        <f>Q296*H296</f>
        <v>0</v>
      </c>
      <c r="AP296" s="190" t="s">
        <v>184</v>
      </c>
      <c r="AR296" s="190" t="s">
        <v>125</v>
      </c>
      <c r="AS296" s="190" t="s">
        <v>77</v>
      </c>
      <c r="AW296" s="190" t="s">
        <v>122</v>
      </c>
      <c r="BC296" s="120" t="e">
        <f>IF(L296="základní",#REF!,0)</f>
        <v>#REF!</v>
      </c>
      <c r="BD296" s="120">
        <f>IF(L296="snížená",#REF!,0)</f>
        <v>0</v>
      </c>
      <c r="BE296" s="120">
        <f>IF(L296="zákl. přenesená",#REF!,0)</f>
        <v>0</v>
      </c>
      <c r="BF296" s="120">
        <f>IF(L296="sníž. přenesená",#REF!,0)</f>
        <v>0</v>
      </c>
      <c r="BG296" s="120">
        <f>IF(L296="nulová",#REF!,0)</f>
        <v>0</v>
      </c>
      <c r="BH296" s="190" t="s">
        <v>75</v>
      </c>
      <c r="BI296" s="120" t="e">
        <f>ROUND(#REF!*H296,2)</f>
        <v>#REF!</v>
      </c>
      <c r="BJ296" s="190" t="s">
        <v>184</v>
      </c>
      <c r="BK296" s="190" t="s">
        <v>398</v>
      </c>
    </row>
    <row r="297" spans="2:63" s="11" customFormat="1">
      <c r="B297" s="121"/>
      <c r="D297" s="122" t="s">
        <v>132</v>
      </c>
      <c r="E297" s="123" t="s">
        <v>1</v>
      </c>
      <c r="F297" s="124" t="s">
        <v>392</v>
      </c>
      <c r="H297" s="123" t="s">
        <v>1</v>
      </c>
      <c r="J297" s="121"/>
      <c r="K297" s="125"/>
      <c r="L297" s="126"/>
      <c r="M297" s="126"/>
      <c r="N297" s="126"/>
      <c r="O297" s="126"/>
      <c r="P297" s="126"/>
      <c r="Q297" s="126"/>
      <c r="R297" s="127"/>
      <c r="AR297" s="123" t="s">
        <v>132</v>
      </c>
      <c r="AS297" s="123" t="s">
        <v>77</v>
      </c>
      <c r="AT297" s="11" t="s">
        <v>75</v>
      </c>
      <c r="AU297" s="11" t="s">
        <v>29</v>
      </c>
      <c r="AV297" s="11" t="s">
        <v>67</v>
      </c>
      <c r="AW297" s="123" t="s">
        <v>122</v>
      </c>
    </row>
    <row r="298" spans="2:63" s="12" customFormat="1">
      <c r="B298" s="128"/>
      <c r="D298" s="122" t="s">
        <v>132</v>
      </c>
      <c r="E298" s="129" t="s">
        <v>1</v>
      </c>
      <c r="F298" s="130" t="s">
        <v>399</v>
      </c>
      <c r="H298" s="131">
        <v>129.88999999999999</v>
      </c>
      <c r="J298" s="128"/>
      <c r="K298" s="132"/>
      <c r="L298" s="133"/>
      <c r="M298" s="133"/>
      <c r="N298" s="133"/>
      <c r="O298" s="133"/>
      <c r="P298" s="133"/>
      <c r="Q298" s="133"/>
      <c r="R298" s="134"/>
      <c r="AR298" s="129" t="s">
        <v>132</v>
      </c>
      <c r="AS298" s="129" t="s">
        <v>77</v>
      </c>
      <c r="AT298" s="12" t="s">
        <v>77</v>
      </c>
      <c r="AU298" s="12" t="s">
        <v>29</v>
      </c>
      <c r="AV298" s="12" t="s">
        <v>75</v>
      </c>
      <c r="AW298" s="129" t="s">
        <v>122</v>
      </c>
    </row>
    <row r="299" spans="2:63" s="188" customFormat="1" ht="16.5" customHeight="1">
      <c r="B299" s="111"/>
      <c r="C299" s="135" t="s">
        <v>410</v>
      </c>
      <c r="D299" s="135" t="s">
        <v>213</v>
      </c>
      <c r="E299" s="136" t="s">
        <v>401</v>
      </c>
      <c r="F299" s="137" t="s">
        <v>402</v>
      </c>
      <c r="G299" s="138" t="s">
        <v>128</v>
      </c>
      <c r="H299" s="139">
        <v>0.161</v>
      </c>
      <c r="I299" s="137" t="s">
        <v>129</v>
      </c>
      <c r="J299" s="140"/>
      <c r="K299" s="141" t="s">
        <v>1</v>
      </c>
      <c r="L299" s="142" t="s">
        <v>38</v>
      </c>
      <c r="M299" s="118">
        <v>0</v>
      </c>
      <c r="N299" s="118">
        <f>M299*H299</f>
        <v>0</v>
      </c>
      <c r="O299" s="118">
        <v>0.55000000000000004</v>
      </c>
      <c r="P299" s="118">
        <f>O299*H299</f>
        <v>8.8550000000000004E-2</v>
      </c>
      <c r="Q299" s="118">
        <v>0</v>
      </c>
      <c r="R299" s="119">
        <f>Q299*H299</f>
        <v>0</v>
      </c>
      <c r="AP299" s="190" t="s">
        <v>216</v>
      </c>
      <c r="AR299" s="190" t="s">
        <v>213</v>
      </c>
      <c r="AS299" s="190" t="s">
        <v>77</v>
      </c>
      <c r="AW299" s="190" t="s">
        <v>122</v>
      </c>
      <c r="BC299" s="120" t="e">
        <f>IF(L299="základní",#REF!,0)</f>
        <v>#REF!</v>
      </c>
      <c r="BD299" s="120">
        <f>IF(L299="snížená",#REF!,0)</f>
        <v>0</v>
      </c>
      <c r="BE299" s="120">
        <f>IF(L299="zákl. přenesená",#REF!,0)</f>
        <v>0</v>
      </c>
      <c r="BF299" s="120">
        <f>IF(L299="sníž. přenesená",#REF!,0)</f>
        <v>0</v>
      </c>
      <c r="BG299" s="120">
        <f>IF(L299="nulová",#REF!,0)</f>
        <v>0</v>
      </c>
      <c r="BH299" s="190" t="s">
        <v>75</v>
      </c>
      <c r="BI299" s="120" t="e">
        <f>ROUND(#REF!*H299,2)</f>
        <v>#REF!</v>
      </c>
      <c r="BJ299" s="190" t="s">
        <v>184</v>
      </c>
      <c r="BK299" s="190" t="s">
        <v>403</v>
      </c>
    </row>
    <row r="300" spans="2:63" s="11" customFormat="1">
      <c r="B300" s="121"/>
      <c r="D300" s="122" t="s">
        <v>132</v>
      </c>
      <c r="E300" s="123" t="s">
        <v>1</v>
      </c>
      <c r="F300" s="124" t="s">
        <v>392</v>
      </c>
      <c r="H300" s="123" t="s">
        <v>1</v>
      </c>
      <c r="J300" s="121"/>
      <c r="K300" s="125"/>
      <c r="L300" s="126"/>
      <c r="M300" s="126"/>
      <c r="N300" s="126"/>
      <c r="O300" s="126"/>
      <c r="P300" s="126"/>
      <c r="Q300" s="126"/>
      <c r="R300" s="127"/>
      <c r="AR300" s="123" t="s">
        <v>132</v>
      </c>
      <c r="AS300" s="123" t="s">
        <v>77</v>
      </c>
      <c r="AT300" s="11" t="s">
        <v>75</v>
      </c>
      <c r="AU300" s="11" t="s">
        <v>29</v>
      </c>
      <c r="AV300" s="11" t="s">
        <v>67</v>
      </c>
      <c r="AW300" s="123" t="s">
        <v>122</v>
      </c>
    </row>
    <row r="301" spans="2:63" s="12" customFormat="1">
      <c r="B301" s="128"/>
      <c r="D301" s="122" t="s">
        <v>132</v>
      </c>
      <c r="E301" s="129" t="s">
        <v>1</v>
      </c>
      <c r="F301" s="130" t="s">
        <v>404</v>
      </c>
      <c r="H301" s="131">
        <v>0.161</v>
      </c>
      <c r="J301" s="128"/>
      <c r="K301" s="132"/>
      <c r="L301" s="133"/>
      <c r="M301" s="133"/>
      <c r="N301" s="133"/>
      <c r="O301" s="133"/>
      <c r="P301" s="133"/>
      <c r="Q301" s="133"/>
      <c r="R301" s="134"/>
      <c r="AR301" s="129" t="s">
        <v>132</v>
      </c>
      <c r="AS301" s="129" t="s">
        <v>77</v>
      </c>
      <c r="AT301" s="12" t="s">
        <v>77</v>
      </c>
      <c r="AU301" s="12" t="s">
        <v>29</v>
      </c>
      <c r="AV301" s="12" t="s">
        <v>75</v>
      </c>
      <c r="AW301" s="129" t="s">
        <v>122</v>
      </c>
    </row>
    <row r="302" spans="2:63" s="188" customFormat="1" ht="16.5" customHeight="1">
      <c r="B302" s="111"/>
      <c r="C302" s="112" t="s">
        <v>414</v>
      </c>
      <c r="D302" s="112" t="s">
        <v>125</v>
      </c>
      <c r="E302" s="113" t="s">
        <v>406</v>
      </c>
      <c r="F302" s="114" t="s">
        <v>407</v>
      </c>
      <c r="G302" s="115" t="s">
        <v>137</v>
      </c>
      <c r="H302" s="116">
        <v>129.88999999999999</v>
      </c>
      <c r="I302" s="114" t="s">
        <v>129</v>
      </c>
      <c r="J302" s="26"/>
      <c r="K302" s="186" t="s">
        <v>1</v>
      </c>
      <c r="L302" s="117" t="s">
        <v>38</v>
      </c>
      <c r="M302" s="118">
        <v>0.23</v>
      </c>
      <c r="N302" s="118">
        <f>M302*H302</f>
        <v>29.874699999999997</v>
      </c>
      <c r="O302" s="118">
        <v>1.388E-2</v>
      </c>
      <c r="P302" s="118">
        <f>O302*H302</f>
        <v>1.8028731999999998</v>
      </c>
      <c r="Q302" s="118">
        <v>0</v>
      </c>
      <c r="R302" s="119">
        <f>Q302*H302</f>
        <v>0</v>
      </c>
      <c r="AP302" s="190" t="s">
        <v>184</v>
      </c>
      <c r="AR302" s="190" t="s">
        <v>125</v>
      </c>
      <c r="AS302" s="190" t="s">
        <v>77</v>
      </c>
      <c r="AW302" s="190" t="s">
        <v>122</v>
      </c>
      <c r="BC302" s="120" t="e">
        <f>IF(L302="základní",#REF!,0)</f>
        <v>#REF!</v>
      </c>
      <c r="BD302" s="120">
        <f>IF(L302="snížená",#REF!,0)</f>
        <v>0</v>
      </c>
      <c r="BE302" s="120">
        <f>IF(L302="zákl. přenesená",#REF!,0)</f>
        <v>0</v>
      </c>
      <c r="BF302" s="120">
        <f>IF(L302="sníž. přenesená",#REF!,0)</f>
        <v>0</v>
      </c>
      <c r="BG302" s="120">
        <f>IF(L302="nulová",#REF!,0)</f>
        <v>0</v>
      </c>
      <c r="BH302" s="190" t="s">
        <v>75</v>
      </c>
      <c r="BI302" s="120" t="e">
        <f>ROUND(#REF!*H302,2)</f>
        <v>#REF!</v>
      </c>
      <c r="BJ302" s="190" t="s">
        <v>184</v>
      </c>
      <c r="BK302" s="190" t="s">
        <v>408</v>
      </c>
    </row>
    <row r="303" spans="2:63" s="11" customFormat="1">
      <c r="B303" s="121"/>
      <c r="D303" s="122" t="s">
        <v>132</v>
      </c>
      <c r="E303" s="123" t="s">
        <v>1</v>
      </c>
      <c r="F303" s="124" t="s">
        <v>392</v>
      </c>
      <c r="H303" s="123" t="s">
        <v>1</v>
      </c>
      <c r="J303" s="121"/>
      <c r="K303" s="125"/>
      <c r="L303" s="126"/>
      <c r="M303" s="126"/>
      <c r="N303" s="126"/>
      <c r="O303" s="126"/>
      <c r="P303" s="126"/>
      <c r="Q303" s="126"/>
      <c r="R303" s="127"/>
      <c r="AR303" s="123" t="s">
        <v>132</v>
      </c>
      <c r="AS303" s="123" t="s">
        <v>77</v>
      </c>
      <c r="AT303" s="11" t="s">
        <v>75</v>
      </c>
      <c r="AU303" s="11" t="s">
        <v>29</v>
      </c>
      <c r="AV303" s="11" t="s">
        <v>67</v>
      </c>
      <c r="AW303" s="123" t="s">
        <v>122</v>
      </c>
    </row>
    <row r="304" spans="2:63" s="11" customFormat="1">
      <c r="B304" s="121"/>
      <c r="D304" s="122" t="s">
        <v>132</v>
      </c>
      <c r="E304" s="123" t="s">
        <v>1</v>
      </c>
      <c r="F304" s="124" t="s">
        <v>409</v>
      </c>
      <c r="H304" s="123" t="s">
        <v>1</v>
      </c>
      <c r="J304" s="121"/>
      <c r="K304" s="125"/>
      <c r="L304" s="126"/>
      <c r="M304" s="126"/>
      <c r="N304" s="126"/>
      <c r="O304" s="126"/>
      <c r="P304" s="126"/>
      <c r="Q304" s="126"/>
      <c r="R304" s="127"/>
      <c r="AR304" s="123" t="s">
        <v>132</v>
      </c>
      <c r="AS304" s="123" t="s">
        <v>77</v>
      </c>
      <c r="AT304" s="11" t="s">
        <v>75</v>
      </c>
      <c r="AU304" s="11" t="s">
        <v>29</v>
      </c>
      <c r="AV304" s="11" t="s">
        <v>67</v>
      </c>
      <c r="AW304" s="123" t="s">
        <v>122</v>
      </c>
    </row>
    <row r="305" spans="2:63" s="12" customFormat="1">
      <c r="B305" s="128"/>
      <c r="D305" s="122" t="s">
        <v>132</v>
      </c>
      <c r="E305" s="129" t="s">
        <v>1</v>
      </c>
      <c r="F305" s="130" t="s">
        <v>399</v>
      </c>
      <c r="H305" s="131">
        <v>129.88999999999999</v>
      </c>
      <c r="J305" s="128"/>
      <c r="K305" s="132"/>
      <c r="L305" s="133"/>
      <c r="M305" s="133"/>
      <c r="N305" s="133"/>
      <c r="O305" s="133"/>
      <c r="P305" s="133"/>
      <c r="Q305" s="133"/>
      <c r="R305" s="134"/>
      <c r="AR305" s="129" t="s">
        <v>132</v>
      </c>
      <c r="AS305" s="129" t="s">
        <v>77</v>
      </c>
      <c r="AT305" s="12" t="s">
        <v>77</v>
      </c>
      <c r="AU305" s="12" t="s">
        <v>29</v>
      </c>
      <c r="AV305" s="12" t="s">
        <v>75</v>
      </c>
      <c r="AW305" s="129" t="s">
        <v>122</v>
      </c>
    </row>
    <row r="306" spans="2:63" s="188" customFormat="1" ht="16.5" customHeight="1">
      <c r="B306" s="111"/>
      <c r="C306" s="112" t="s">
        <v>418</v>
      </c>
      <c r="D306" s="112" t="s">
        <v>125</v>
      </c>
      <c r="E306" s="113" t="s">
        <v>411</v>
      </c>
      <c r="F306" s="114" t="s">
        <v>412</v>
      </c>
      <c r="G306" s="115" t="s">
        <v>137</v>
      </c>
      <c r="H306" s="116">
        <v>129.88999999999999</v>
      </c>
      <c r="I306" s="114" t="s">
        <v>129</v>
      </c>
      <c r="J306" s="26"/>
      <c r="K306" s="186" t="s">
        <v>1</v>
      </c>
      <c r="L306" s="117" t="s">
        <v>38</v>
      </c>
      <c r="M306" s="118">
        <v>0</v>
      </c>
      <c r="N306" s="118">
        <f>M306*H306</f>
        <v>0</v>
      </c>
      <c r="O306" s="118">
        <v>1.9000000000000001E-4</v>
      </c>
      <c r="P306" s="118">
        <f>O306*H306</f>
        <v>2.4679099999999999E-2</v>
      </c>
      <c r="Q306" s="118">
        <v>0</v>
      </c>
      <c r="R306" s="119">
        <f>Q306*H306</f>
        <v>0</v>
      </c>
      <c r="AP306" s="190" t="s">
        <v>184</v>
      </c>
      <c r="AR306" s="190" t="s">
        <v>125</v>
      </c>
      <c r="AS306" s="190" t="s">
        <v>77</v>
      </c>
      <c r="AW306" s="190" t="s">
        <v>122</v>
      </c>
      <c r="BC306" s="120" t="e">
        <f>IF(L306="základní",#REF!,0)</f>
        <v>#REF!</v>
      </c>
      <c r="BD306" s="120">
        <f>IF(L306="snížená",#REF!,0)</f>
        <v>0</v>
      </c>
      <c r="BE306" s="120">
        <f>IF(L306="zákl. přenesená",#REF!,0)</f>
        <v>0</v>
      </c>
      <c r="BF306" s="120">
        <f>IF(L306="sníž. přenesená",#REF!,0)</f>
        <v>0</v>
      </c>
      <c r="BG306" s="120">
        <f>IF(L306="nulová",#REF!,0)</f>
        <v>0</v>
      </c>
      <c r="BH306" s="190" t="s">
        <v>75</v>
      </c>
      <c r="BI306" s="120" t="e">
        <f>ROUND(#REF!*H306,2)</f>
        <v>#REF!</v>
      </c>
      <c r="BJ306" s="190" t="s">
        <v>184</v>
      </c>
      <c r="BK306" s="190" t="s">
        <v>413</v>
      </c>
    </row>
    <row r="307" spans="2:63" s="12" customFormat="1">
      <c r="B307" s="128"/>
      <c r="D307" s="122" t="s">
        <v>132</v>
      </c>
      <c r="E307" s="129" t="s">
        <v>1</v>
      </c>
      <c r="F307" s="130" t="s">
        <v>399</v>
      </c>
      <c r="H307" s="131">
        <v>129.88999999999999</v>
      </c>
      <c r="J307" s="128"/>
      <c r="K307" s="132"/>
      <c r="L307" s="133"/>
      <c r="M307" s="133"/>
      <c r="N307" s="133"/>
      <c r="O307" s="133"/>
      <c r="P307" s="133"/>
      <c r="Q307" s="133"/>
      <c r="R307" s="134"/>
      <c r="AR307" s="129" t="s">
        <v>132</v>
      </c>
      <c r="AS307" s="129" t="s">
        <v>77</v>
      </c>
      <c r="AT307" s="12" t="s">
        <v>77</v>
      </c>
      <c r="AU307" s="12" t="s">
        <v>29</v>
      </c>
      <c r="AV307" s="12" t="s">
        <v>75</v>
      </c>
      <c r="AW307" s="129" t="s">
        <v>122</v>
      </c>
    </row>
    <row r="308" spans="2:63" s="188" customFormat="1" ht="16.5" customHeight="1">
      <c r="B308" s="111"/>
      <c r="C308" s="112" t="s">
        <v>424</v>
      </c>
      <c r="D308" s="112" t="s">
        <v>125</v>
      </c>
      <c r="E308" s="113" t="s">
        <v>415</v>
      </c>
      <c r="F308" s="114" t="s">
        <v>416</v>
      </c>
      <c r="G308" s="115" t="s">
        <v>157</v>
      </c>
      <c r="H308" s="116">
        <v>1.9159999999999999</v>
      </c>
      <c r="I308" s="114" t="s">
        <v>129</v>
      </c>
      <c r="J308" s="26"/>
      <c r="K308" s="186" t="s">
        <v>1</v>
      </c>
      <c r="L308" s="117" t="s">
        <v>38</v>
      </c>
      <c r="M308" s="118">
        <v>1.863</v>
      </c>
      <c r="N308" s="118">
        <f>M308*H308</f>
        <v>3.5695079999999999</v>
      </c>
      <c r="O308" s="118">
        <v>0</v>
      </c>
      <c r="P308" s="118">
        <f>O308*H308</f>
        <v>0</v>
      </c>
      <c r="Q308" s="118">
        <v>0</v>
      </c>
      <c r="R308" s="119">
        <f>Q308*H308</f>
        <v>0</v>
      </c>
      <c r="AP308" s="190" t="s">
        <v>184</v>
      </c>
      <c r="AR308" s="190" t="s">
        <v>125</v>
      </c>
      <c r="AS308" s="190" t="s">
        <v>77</v>
      </c>
      <c r="AW308" s="190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190" t="s">
        <v>75</v>
      </c>
      <c r="BI308" s="120" t="e">
        <f>ROUND(#REF!*H308,2)</f>
        <v>#REF!</v>
      </c>
      <c r="BJ308" s="190" t="s">
        <v>184</v>
      </c>
      <c r="BK308" s="190" t="s">
        <v>417</v>
      </c>
    </row>
    <row r="309" spans="2:63" s="10" customFormat="1" ht="22.9" customHeight="1">
      <c r="B309" s="101"/>
      <c r="D309" s="102" t="s">
        <v>66</v>
      </c>
      <c r="E309" s="110" t="s">
        <v>179</v>
      </c>
      <c r="F309" s="110" t="s">
        <v>180</v>
      </c>
      <c r="J309" s="101"/>
      <c r="K309" s="104"/>
      <c r="L309" s="105"/>
      <c r="M309" s="105"/>
      <c r="N309" s="106">
        <f>SUM(N310:N340)</f>
        <v>147.22044299999999</v>
      </c>
      <c r="O309" s="105"/>
      <c r="P309" s="106">
        <f>SUM(P310:P340)</f>
        <v>2.3906961399999997</v>
      </c>
      <c r="Q309" s="105"/>
      <c r="R309" s="107">
        <f>SUM(R310:R340)</f>
        <v>0</v>
      </c>
      <c r="AP309" s="102" t="s">
        <v>77</v>
      </c>
      <c r="AR309" s="108" t="s">
        <v>66</v>
      </c>
      <c r="AS309" s="108" t="s">
        <v>75</v>
      </c>
      <c r="AW309" s="102" t="s">
        <v>122</v>
      </c>
      <c r="BI309" s="109" t="e">
        <f>SUM(BI310:BI340)</f>
        <v>#REF!</v>
      </c>
    </row>
    <row r="310" spans="2:63" s="188" customFormat="1" ht="16.5" customHeight="1">
      <c r="B310" s="111"/>
      <c r="C310" s="112" t="s">
        <v>431</v>
      </c>
      <c r="D310" s="112" t="s">
        <v>125</v>
      </c>
      <c r="E310" s="113" t="s">
        <v>419</v>
      </c>
      <c r="F310" s="114" t="s">
        <v>420</v>
      </c>
      <c r="G310" s="115" t="s">
        <v>137</v>
      </c>
      <c r="H310" s="116">
        <v>0.73499999999999999</v>
      </c>
      <c r="I310" s="114" t="s">
        <v>1</v>
      </c>
      <c r="J310" s="26"/>
      <c r="K310" s="186" t="s">
        <v>1</v>
      </c>
      <c r="L310" s="117" t="s">
        <v>38</v>
      </c>
      <c r="M310" s="118">
        <v>0.999</v>
      </c>
      <c r="N310" s="118">
        <f>M310*H310</f>
        <v>0.73426499999999995</v>
      </c>
      <c r="O310" s="118">
        <v>2.478E-2</v>
      </c>
      <c r="P310" s="118">
        <f>O310*H310</f>
        <v>1.8213299999999998E-2</v>
      </c>
      <c r="Q310" s="118">
        <v>0</v>
      </c>
      <c r="R310" s="119">
        <f>Q310*H310</f>
        <v>0</v>
      </c>
      <c r="AP310" s="190" t="s">
        <v>184</v>
      </c>
      <c r="AR310" s="190" t="s">
        <v>125</v>
      </c>
      <c r="AS310" s="190" t="s">
        <v>77</v>
      </c>
      <c r="AW310" s="190" t="s">
        <v>122</v>
      </c>
      <c r="BC310" s="120" t="e">
        <f>IF(L310="základní",#REF!,0)</f>
        <v>#REF!</v>
      </c>
      <c r="BD310" s="120">
        <f>IF(L310="snížená",#REF!,0)</f>
        <v>0</v>
      </c>
      <c r="BE310" s="120">
        <f>IF(L310="zákl. přenesená",#REF!,0)</f>
        <v>0</v>
      </c>
      <c r="BF310" s="120">
        <f>IF(L310="sníž. přenesená",#REF!,0)</f>
        <v>0</v>
      </c>
      <c r="BG310" s="120">
        <f>IF(L310="nulová",#REF!,0)</f>
        <v>0</v>
      </c>
      <c r="BH310" s="190" t="s">
        <v>75</v>
      </c>
      <c r="BI310" s="120" t="e">
        <f>ROUND(#REF!*H310,2)</f>
        <v>#REF!</v>
      </c>
      <c r="BJ310" s="190" t="s">
        <v>184</v>
      </c>
      <c r="BK310" s="190" t="s">
        <v>421</v>
      </c>
    </row>
    <row r="311" spans="2:63" s="11" customFormat="1">
      <c r="B311" s="121"/>
      <c r="D311" s="122" t="s">
        <v>132</v>
      </c>
      <c r="E311" s="123" t="s">
        <v>1</v>
      </c>
      <c r="F311" s="124" t="s">
        <v>422</v>
      </c>
      <c r="H311" s="123" t="s">
        <v>1</v>
      </c>
      <c r="J311" s="121"/>
      <c r="K311" s="125"/>
      <c r="L311" s="126"/>
      <c r="M311" s="126"/>
      <c r="N311" s="126"/>
      <c r="O311" s="126"/>
      <c r="P311" s="126"/>
      <c r="Q311" s="126"/>
      <c r="R311" s="127"/>
      <c r="AR311" s="123" t="s">
        <v>132</v>
      </c>
      <c r="AS311" s="123" t="s">
        <v>77</v>
      </c>
      <c r="AT311" s="11" t="s">
        <v>75</v>
      </c>
      <c r="AU311" s="11" t="s">
        <v>29</v>
      </c>
      <c r="AV311" s="11" t="s">
        <v>67</v>
      </c>
      <c r="AW311" s="123" t="s">
        <v>122</v>
      </c>
    </row>
    <row r="312" spans="2:63" s="12" customFormat="1">
      <c r="B312" s="128"/>
      <c r="D312" s="122" t="s">
        <v>132</v>
      </c>
      <c r="E312" s="129" t="s">
        <v>1</v>
      </c>
      <c r="F312" s="130" t="s">
        <v>423</v>
      </c>
      <c r="H312" s="131">
        <v>0.73499999999999999</v>
      </c>
      <c r="J312" s="128"/>
      <c r="K312" s="132"/>
      <c r="L312" s="133"/>
      <c r="M312" s="133"/>
      <c r="N312" s="133"/>
      <c r="O312" s="133"/>
      <c r="P312" s="133"/>
      <c r="Q312" s="133"/>
      <c r="R312" s="134"/>
      <c r="AR312" s="129" t="s">
        <v>132</v>
      </c>
      <c r="AS312" s="129" t="s">
        <v>77</v>
      </c>
      <c r="AT312" s="12" t="s">
        <v>77</v>
      </c>
      <c r="AU312" s="12" t="s">
        <v>29</v>
      </c>
      <c r="AV312" s="12" t="s">
        <v>75</v>
      </c>
      <c r="AW312" s="129" t="s">
        <v>122</v>
      </c>
    </row>
    <row r="313" spans="2:63" s="188" customFormat="1" ht="16.5" customHeight="1">
      <c r="B313" s="111"/>
      <c r="C313" s="112" t="s">
        <v>438</v>
      </c>
      <c r="D313" s="112" t="s">
        <v>125</v>
      </c>
      <c r="E313" s="113" t="s">
        <v>425</v>
      </c>
      <c r="F313" s="114" t="s">
        <v>426</v>
      </c>
      <c r="G313" s="115" t="s">
        <v>137</v>
      </c>
      <c r="H313" s="116">
        <v>2.532</v>
      </c>
      <c r="I313" s="114" t="s">
        <v>427</v>
      </c>
      <c r="J313" s="26"/>
      <c r="K313" s="186" t="s">
        <v>1</v>
      </c>
      <c r="L313" s="117" t="s">
        <v>38</v>
      </c>
      <c r="M313" s="118">
        <v>0.999</v>
      </c>
      <c r="N313" s="118">
        <f>M313*H313</f>
        <v>2.529468</v>
      </c>
      <c r="O313" s="118">
        <v>2.793E-2</v>
      </c>
      <c r="P313" s="118">
        <f>O313*H313</f>
        <v>7.0718760000000006E-2</v>
      </c>
      <c r="Q313" s="118">
        <v>0</v>
      </c>
      <c r="R313" s="119">
        <f>Q313*H313</f>
        <v>0</v>
      </c>
      <c r="AP313" s="190" t="s">
        <v>184</v>
      </c>
      <c r="AR313" s="190" t="s">
        <v>125</v>
      </c>
      <c r="AS313" s="190" t="s">
        <v>77</v>
      </c>
      <c r="AW313" s="190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190" t="s">
        <v>75</v>
      </c>
      <c r="BI313" s="120" t="e">
        <f>ROUND(#REF!*H313,2)</f>
        <v>#REF!</v>
      </c>
      <c r="BJ313" s="190" t="s">
        <v>184</v>
      </c>
      <c r="BK313" s="190" t="s">
        <v>428</v>
      </c>
    </row>
    <row r="314" spans="2:63" s="11" customFormat="1">
      <c r="B314" s="121"/>
      <c r="D314" s="122" t="s">
        <v>132</v>
      </c>
      <c r="E314" s="123" t="s">
        <v>1</v>
      </c>
      <c r="F314" s="124" t="s">
        <v>429</v>
      </c>
      <c r="H314" s="123" t="s">
        <v>1</v>
      </c>
      <c r="J314" s="121"/>
      <c r="K314" s="125"/>
      <c r="L314" s="126"/>
      <c r="M314" s="126"/>
      <c r="N314" s="126"/>
      <c r="O314" s="126"/>
      <c r="P314" s="126"/>
      <c r="Q314" s="126"/>
      <c r="R314" s="127"/>
      <c r="AR314" s="123" t="s">
        <v>132</v>
      </c>
      <c r="AS314" s="123" t="s">
        <v>77</v>
      </c>
      <c r="AT314" s="11" t="s">
        <v>75</v>
      </c>
      <c r="AU314" s="11" t="s">
        <v>29</v>
      </c>
      <c r="AV314" s="11" t="s">
        <v>67</v>
      </c>
      <c r="AW314" s="123" t="s">
        <v>122</v>
      </c>
    </row>
    <row r="315" spans="2:63" s="12" customFormat="1">
      <c r="B315" s="128"/>
      <c r="D315" s="122" t="s">
        <v>132</v>
      </c>
      <c r="E315" s="129" t="s">
        <v>1</v>
      </c>
      <c r="F315" s="130" t="s">
        <v>430</v>
      </c>
      <c r="H315" s="131">
        <v>2.532</v>
      </c>
      <c r="J315" s="128"/>
      <c r="K315" s="132"/>
      <c r="L315" s="133"/>
      <c r="M315" s="133"/>
      <c r="N315" s="133"/>
      <c r="O315" s="133"/>
      <c r="P315" s="133"/>
      <c r="Q315" s="133"/>
      <c r="R315" s="134"/>
      <c r="AR315" s="129" t="s">
        <v>132</v>
      </c>
      <c r="AS315" s="129" t="s">
        <v>77</v>
      </c>
      <c r="AT315" s="12" t="s">
        <v>77</v>
      </c>
      <c r="AU315" s="12" t="s">
        <v>29</v>
      </c>
      <c r="AV315" s="12" t="s">
        <v>75</v>
      </c>
      <c r="AW315" s="129" t="s">
        <v>122</v>
      </c>
    </row>
    <row r="316" spans="2:63" s="188" customFormat="1" ht="16.5" customHeight="1">
      <c r="B316" s="111"/>
      <c r="C316" s="112" t="s">
        <v>446</v>
      </c>
      <c r="D316" s="112" t="s">
        <v>125</v>
      </c>
      <c r="E316" s="113" t="s">
        <v>182</v>
      </c>
      <c r="F316" s="114" t="s">
        <v>432</v>
      </c>
      <c r="G316" s="115" t="s">
        <v>137</v>
      </c>
      <c r="H316" s="116">
        <v>26.161999999999999</v>
      </c>
      <c r="I316" s="114" t="s">
        <v>129</v>
      </c>
      <c r="J316" s="26"/>
      <c r="K316" s="186" t="s">
        <v>1</v>
      </c>
      <c r="L316" s="117" t="s">
        <v>38</v>
      </c>
      <c r="M316" s="118">
        <v>0.80900000000000005</v>
      </c>
      <c r="N316" s="118">
        <f>M316*H316</f>
        <v>21.165058000000002</v>
      </c>
      <c r="O316" s="118">
        <v>1.5180000000000001E-2</v>
      </c>
      <c r="P316" s="118">
        <f>O316*H316</f>
        <v>0.39713915999999999</v>
      </c>
      <c r="Q316" s="118">
        <v>0</v>
      </c>
      <c r="R316" s="119">
        <f>Q316*H316</f>
        <v>0</v>
      </c>
      <c r="AP316" s="190" t="s">
        <v>184</v>
      </c>
      <c r="AR316" s="190" t="s">
        <v>125</v>
      </c>
      <c r="AS316" s="190" t="s">
        <v>77</v>
      </c>
      <c r="AW316" s="190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190" t="s">
        <v>75</v>
      </c>
      <c r="BI316" s="120" t="e">
        <f>ROUND(#REF!*H316,2)</f>
        <v>#REF!</v>
      </c>
      <c r="BJ316" s="190" t="s">
        <v>184</v>
      </c>
      <c r="BK316" s="190" t="s">
        <v>433</v>
      </c>
    </row>
    <row r="317" spans="2:63" s="11" customFormat="1">
      <c r="B317" s="121"/>
      <c r="D317" s="122" t="s">
        <v>132</v>
      </c>
      <c r="E317" s="123" t="s">
        <v>1</v>
      </c>
      <c r="F317" s="124" t="s">
        <v>255</v>
      </c>
      <c r="H317" s="123" t="s">
        <v>1</v>
      </c>
      <c r="J317" s="121"/>
      <c r="K317" s="125"/>
      <c r="L317" s="126"/>
      <c r="M317" s="126"/>
      <c r="N317" s="126"/>
      <c r="O317" s="126"/>
      <c r="P317" s="126"/>
      <c r="Q317" s="126"/>
      <c r="R317" s="127"/>
      <c r="AR317" s="123" t="s">
        <v>132</v>
      </c>
      <c r="AS317" s="123" t="s">
        <v>77</v>
      </c>
      <c r="AT317" s="11" t="s">
        <v>75</v>
      </c>
      <c r="AU317" s="11" t="s">
        <v>29</v>
      </c>
      <c r="AV317" s="11" t="s">
        <v>67</v>
      </c>
      <c r="AW317" s="123" t="s">
        <v>122</v>
      </c>
    </row>
    <row r="318" spans="2:63" s="12" customFormat="1">
      <c r="B318" s="128"/>
      <c r="D318" s="122" t="s">
        <v>132</v>
      </c>
      <c r="E318" s="129" t="s">
        <v>1</v>
      </c>
      <c r="F318" s="130" t="s">
        <v>434</v>
      </c>
      <c r="H318" s="131">
        <v>0.68</v>
      </c>
      <c r="J318" s="128"/>
      <c r="K318" s="132"/>
      <c r="L318" s="133"/>
      <c r="M318" s="133"/>
      <c r="N318" s="133"/>
      <c r="O318" s="133"/>
      <c r="P318" s="133"/>
      <c r="Q318" s="133"/>
      <c r="R318" s="134"/>
      <c r="AR318" s="129" t="s">
        <v>132</v>
      </c>
      <c r="AS318" s="129" t="s">
        <v>77</v>
      </c>
      <c r="AT318" s="12" t="s">
        <v>77</v>
      </c>
      <c r="AU318" s="12" t="s">
        <v>29</v>
      </c>
      <c r="AV318" s="12" t="s">
        <v>67</v>
      </c>
      <c r="AW318" s="129" t="s">
        <v>122</v>
      </c>
    </row>
    <row r="319" spans="2:63" s="12" customFormat="1">
      <c r="B319" s="128"/>
      <c r="D319" s="122" t="s">
        <v>132</v>
      </c>
      <c r="E319" s="129" t="s">
        <v>1</v>
      </c>
      <c r="F319" s="130" t="s">
        <v>435</v>
      </c>
      <c r="H319" s="131">
        <v>5</v>
      </c>
      <c r="J319" s="128"/>
      <c r="K319" s="132"/>
      <c r="L319" s="133"/>
      <c r="M319" s="133"/>
      <c r="N319" s="133"/>
      <c r="O319" s="133"/>
      <c r="P319" s="133"/>
      <c r="Q319" s="133"/>
      <c r="R319" s="134"/>
      <c r="AR319" s="129" t="s">
        <v>132</v>
      </c>
      <c r="AS319" s="129" t="s">
        <v>77</v>
      </c>
      <c r="AT319" s="12" t="s">
        <v>77</v>
      </c>
      <c r="AU319" s="12" t="s">
        <v>29</v>
      </c>
      <c r="AV319" s="12" t="s">
        <v>67</v>
      </c>
      <c r="AW319" s="129" t="s">
        <v>122</v>
      </c>
    </row>
    <row r="320" spans="2:63" s="11" customFormat="1">
      <c r="B320" s="121"/>
      <c r="D320" s="122" t="s">
        <v>132</v>
      </c>
      <c r="E320" s="123" t="s">
        <v>1</v>
      </c>
      <c r="F320" s="124" t="s">
        <v>436</v>
      </c>
      <c r="H320" s="123" t="s">
        <v>1</v>
      </c>
      <c r="J320" s="121"/>
      <c r="K320" s="125"/>
      <c r="L320" s="126"/>
      <c r="M320" s="126"/>
      <c r="N320" s="126"/>
      <c r="O320" s="126"/>
      <c r="P320" s="126"/>
      <c r="Q320" s="126"/>
      <c r="R320" s="127"/>
      <c r="AR320" s="123" t="s">
        <v>132</v>
      </c>
      <c r="AS320" s="123" t="s">
        <v>77</v>
      </c>
      <c r="AT320" s="11" t="s">
        <v>75</v>
      </c>
      <c r="AU320" s="11" t="s">
        <v>29</v>
      </c>
      <c r="AV320" s="11" t="s">
        <v>67</v>
      </c>
      <c r="AW320" s="123" t="s">
        <v>122</v>
      </c>
    </row>
    <row r="321" spans="2:63" s="12" customFormat="1">
      <c r="B321" s="128"/>
      <c r="D321" s="122" t="s">
        <v>132</v>
      </c>
      <c r="E321" s="129" t="s">
        <v>1</v>
      </c>
      <c r="F321" s="130" t="s">
        <v>437</v>
      </c>
      <c r="H321" s="131">
        <v>20.481999999999999</v>
      </c>
      <c r="J321" s="128"/>
      <c r="K321" s="132"/>
      <c r="L321" s="133"/>
      <c r="M321" s="133"/>
      <c r="N321" s="133"/>
      <c r="O321" s="133"/>
      <c r="P321" s="133"/>
      <c r="Q321" s="133"/>
      <c r="R321" s="134"/>
      <c r="AR321" s="129" t="s">
        <v>132</v>
      </c>
      <c r="AS321" s="129" t="s">
        <v>77</v>
      </c>
      <c r="AT321" s="12" t="s">
        <v>77</v>
      </c>
      <c r="AU321" s="12" t="s">
        <v>29</v>
      </c>
      <c r="AV321" s="12" t="s">
        <v>67</v>
      </c>
      <c r="AW321" s="129" t="s">
        <v>122</v>
      </c>
    </row>
    <row r="322" spans="2:63" s="13" customFormat="1">
      <c r="B322" s="147"/>
      <c r="D322" s="122" t="s">
        <v>132</v>
      </c>
      <c r="E322" s="148" t="s">
        <v>1</v>
      </c>
      <c r="F322" s="149" t="s">
        <v>259</v>
      </c>
      <c r="H322" s="150">
        <v>26.161999999999999</v>
      </c>
      <c r="J322" s="147"/>
      <c r="K322" s="151"/>
      <c r="L322" s="152"/>
      <c r="M322" s="152"/>
      <c r="N322" s="152"/>
      <c r="O322" s="152"/>
      <c r="P322" s="152"/>
      <c r="Q322" s="152"/>
      <c r="R322" s="153"/>
      <c r="AR322" s="148" t="s">
        <v>132</v>
      </c>
      <c r="AS322" s="148" t="s">
        <v>77</v>
      </c>
      <c r="AT322" s="13" t="s">
        <v>130</v>
      </c>
      <c r="AU322" s="13" t="s">
        <v>29</v>
      </c>
      <c r="AV322" s="13" t="s">
        <v>75</v>
      </c>
      <c r="AW322" s="148" t="s">
        <v>122</v>
      </c>
    </row>
    <row r="323" spans="2:63" s="188" customFormat="1" ht="16.5" customHeight="1">
      <c r="B323" s="111"/>
      <c r="C323" s="112" t="s">
        <v>452</v>
      </c>
      <c r="D323" s="112" t="s">
        <v>125</v>
      </c>
      <c r="E323" s="113" t="s">
        <v>439</v>
      </c>
      <c r="F323" s="114" t="s">
        <v>440</v>
      </c>
      <c r="G323" s="115" t="s">
        <v>137</v>
      </c>
      <c r="H323" s="116">
        <v>56.244</v>
      </c>
      <c r="I323" s="114" t="s">
        <v>129</v>
      </c>
      <c r="J323" s="26"/>
      <c r="K323" s="186" t="s">
        <v>1</v>
      </c>
      <c r="L323" s="117" t="s">
        <v>38</v>
      </c>
      <c r="M323" s="118">
        <v>0.96799999999999997</v>
      </c>
      <c r="N323" s="118">
        <f>M323*H323</f>
        <v>54.444192000000001</v>
      </c>
      <c r="O323" s="118">
        <v>1.223E-2</v>
      </c>
      <c r="P323" s="118">
        <f>O323*H323</f>
        <v>0.68786411999999997</v>
      </c>
      <c r="Q323" s="118">
        <v>0</v>
      </c>
      <c r="R323" s="119">
        <f>Q323*H323</f>
        <v>0</v>
      </c>
      <c r="AP323" s="190" t="s">
        <v>184</v>
      </c>
      <c r="AR323" s="190" t="s">
        <v>125</v>
      </c>
      <c r="AS323" s="190" t="s">
        <v>77</v>
      </c>
      <c r="AW323" s="190" t="s">
        <v>122</v>
      </c>
      <c r="BC323" s="120" t="e">
        <f>IF(L323="základní",#REF!,0)</f>
        <v>#REF!</v>
      </c>
      <c r="BD323" s="120">
        <f>IF(L323="snížená",#REF!,0)</f>
        <v>0</v>
      </c>
      <c r="BE323" s="120">
        <f>IF(L323="zákl. přenesená",#REF!,0)</f>
        <v>0</v>
      </c>
      <c r="BF323" s="120">
        <f>IF(L323="sníž. přenesená",#REF!,0)</f>
        <v>0</v>
      </c>
      <c r="BG323" s="120">
        <f>IF(L323="nulová",#REF!,0)</f>
        <v>0</v>
      </c>
      <c r="BH323" s="190" t="s">
        <v>75</v>
      </c>
      <c r="BI323" s="120" t="e">
        <f>ROUND(#REF!*H323,2)</f>
        <v>#REF!</v>
      </c>
      <c r="BJ323" s="190" t="s">
        <v>184</v>
      </c>
      <c r="BK323" s="190" t="s">
        <v>441</v>
      </c>
    </row>
    <row r="324" spans="2:63" s="11" customFormat="1">
      <c r="B324" s="121"/>
      <c r="D324" s="122" t="s">
        <v>132</v>
      </c>
      <c r="E324" s="123" t="s">
        <v>1</v>
      </c>
      <c r="F324" s="124" t="s">
        <v>442</v>
      </c>
      <c r="H324" s="123" t="s">
        <v>1</v>
      </c>
      <c r="J324" s="121"/>
      <c r="K324" s="125"/>
      <c r="L324" s="126"/>
      <c r="M324" s="126"/>
      <c r="N324" s="126"/>
      <c r="O324" s="126"/>
      <c r="P324" s="126"/>
      <c r="Q324" s="126"/>
      <c r="R324" s="127"/>
      <c r="AR324" s="123" t="s">
        <v>132</v>
      </c>
      <c r="AS324" s="123" t="s">
        <v>77</v>
      </c>
      <c r="AT324" s="11" t="s">
        <v>75</v>
      </c>
      <c r="AU324" s="11" t="s">
        <v>29</v>
      </c>
      <c r="AV324" s="11" t="s">
        <v>67</v>
      </c>
      <c r="AW324" s="123" t="s">
        <v>122</v>
      </c>
    </row>
    <row r="325" spans="2:63" s="12" customFormat="1">
      <c r="B325" s="128"/>
      <c r="D325" s="122" t="s">
        <v>132</v>
      </c>
      <c r="E325" s="129" t="s">
        <v>1</v>
      </c>
      <c r="F325" s="130" t="s">
        <v>443</v>
      </c>
      <c r="H325" s="131">
        <v>6.2439999999999998</v>
      </c>
      <c r="J325" s="128"/>
      <c r="K325" s="132"/>
      <c r="L325" s="133"/>
      <c r="M325" s="133"/>
      <c r="N325" s="133"/>
      <c r="O325" s="133"/>
      <c r="P325" s="133"/>
      <c r="Q325" s="133"/>
      <c r="R325" s="134"/>
      <c r="AR325" s="129" t="s">
        <v>132</v>
      </c>
      <c r="AS325" s="129" t="s">
        <v>77</v>
      </c>
      <c r="AT325" s="12" t="s">
        <v>77</v>
      </c>
      <c r="AU325" s="12" t="s">
        <v>29</v>
      </c>
      <c r="AV325" s="12" t="s">
        <v>67</v>
      </c>
      <c r="AW325" s="129" t="s">
        <v>122</v>
      </c>
    </row>
    <row r="326" spans="2:63" s="11" customFormat="1">
      <c r="B326" s="121"/>
      <c r="D326" s="122" t="s">
        <v>132</v>
      </c>
      <c r="E326" s="123" t="s">
        <v>1</v>
      </c>
      <c r="F326" s="124" t="s">
        <v>444</v>
      </c>
      <c r="H326" s="123" t="s">
        <v>1</v>
      </c>
      <c r="J326" s="121"/>
      <c r="K326" s="125"/>
      <c r="L326" s="126"/>
      <c r="M326" s="126"/>
      <c r="N326" s="126"/>
      <c r="O326" s="126"/>
      <c r="P326" s="126"/>
      <c r="Q326" s="126"/>
      <c r="R326" s="127"/>
      <c r="AR326" s="123" t="s">
        <v>132</v>
      </c>
      <c r="AS326" s="123" t="s">
        <v>77</v>
      </c>
      <c r="AT326" s="11" t="s">
        <v>75</v>
      </c>
      <c r="AU326" s="11" t="s">
        <v>29</v>
      </c>
      <c r="AV326" s="11" t="s">
        <v>67</v>
      </c>
      <c r="AW326" s="123" t="s">
        <v>122</v>
      </c>
    </row>
    <row r="327" spans="2:63" s="12" customFormat="1">
      <c r="B327" s="128"/>
      <c r="D327" s="122" t="s">
        <v>132</v>
      </c>
      <c r="E327" s="129" t="s">
        <v>1</v>
      </c>
      <c r="F327" s="130" t="s">
        <v>445</v>
      </c>
      <c r="H327" s="131">
        <v>50</v>
      </c>
      <c r="J327" s="128"/>
      <c r="K327" s="132"/>
      <c r="L327" s="133"/>
      <c r="M327" s="133"/>
      <c r="N327" s="133"/>
      <c r="O327" s="133"/>
      <c r="P327" s="133"/>
      <c r="Q327" s="133"/>
      <c r="R327" s="134"/>
      <c r="AR327" s="129" t="s">
        <v>132</v>
      </c>
      <c r="AS327" s="129" t="s">
        <v>77</v>
      </c>
      <c r="AT327" s="12" t="s">
        <v>77</v>
      </c>
      <c r="AU327" s="12" t="s">
        <v>29</v>
      </c>
      <c r="AV327" s="12" t="s">
        <v>67</v>
      </c>
      <c r="AW327" s="129" t="s">
        <v>122</v>
      </c>
    </row>
    <row r="328" spans="2:63" s="13" customFormat="1">
      <c r="B328" s="147"/>
      <c r="D328" s="122" t="s">
        <v>132</v>
      </c>
      <c r="E328" s="148" t="s">
        <v>1</v>
      </c>
      <c r="F328" s="149" t="s">
        <v>259</v>
      </c>
      <c r="H328" s="150">
        <v>56.244</v>
      </c>
      <c r="J328" s="147"/>
      <c r="K328" s="151"/>
      <c r="L328" s="152"/>
      <c r="M328" s="152"/>
      <c r="N328" s="152"/>
      <c r="O328" s="152"/>
      <c r="P328" s="152"/>
      <c r="Q328" s="152"/>
      <c r="R328" s="153"/>
      <c r="AR328" s="148" t="s">
        <v>132</v>
      </c>
      <c r="AS328" s="148" t="s">
        <v>77</v>
      </c>
      <c r="AT328" s="13" t="s">
        <v>130</v>
      </c>
      <c r="AU328" s="13" t="s">
        <v>29</v>
      </c>
      <c r="AV328" s="13" t="s">
        <v>75</v>
      </c>
      <c r="AW328" s="148" t="s">
        <v>122</v>
      </c>
    </row>
    <row r="329" spans="2:63" s="188" customFormat="1" ht="16.5" customHeight="1">
      <c r="B329" s="111"/>
      <c r="C329" s="112" t="s">
        <v>457</v>
      </c>
      <c r="D329" s="112" t="s">
        <v>125</v>
      </c>
      <c r="E329" s="113" t="s">
        <v>447</v>
      </c>
      <c r="F329" s="114" t="s">
        <v>448</v>
      </c>
      <c r="G329" s="115" t="s">
        <v>137</v>
      </c>
      <c r="H329" s="116">
        <v>13.56</v>
      </c>
      <c r="I329" s="114" t="s">
        <v>129</v>
      </c>
      <c r="J329" s="26"/>
      <c r="K329" s="186" t="s">
        <v>1</v>
      </c>
      <c r="L329" s="117" t="s">
        <v>38</v>
      </c>
      <c r="M329" s="118">
        <v>1.22</v>
      </c>
      <c r="N329" s="118">
        <f>M329*H329</f>
        <v>16.543199999999999</v>
      </c>
      <c r="O329" s="118">
        <v>2.9229999999999999E-2</v>
      </c>
      <c r="P329" s="118">
        <f>O329*H329</f>
        <v>0.39635880000000001</v>
      </c>
      <c r="Q329" s="118">
        <v>0</v>
      </c>
      <c r="R329" s="119">
        <f>Q329*H329</f>
        <v>0</v>
      </c>
      <c r="AP329" s="190" t="s">
        <v>184</v>
      </c>
      <c r="AR329" s="190" t="s">
        <v>125</v>
      </c>
      <c r="AS329" s="190" t="s">
        <v>77</v>
      </c>
      <c r="AW329" s="190" t="s">
        <v>122</v>
      </c>
      <c r="BC329" s="120" t="e">
        <f>IF(L329="základní",#REF!,0)</f>
        <v>#REF!</v>
      </c>
      <c r="BD329" s="120">
        <f>IF(L329="snížená",#REF!,0)</f>
        <v>0</v>
      </c>
      <c r="BE329" s="120">
        <f>IF(L329="zákl. přenesená",#REF!,0)</f>
        <v>0</v>
      </c>
      <c r="BF329" s="120">
        <f>IF(L329="sníž. přenesená",#REF!,0)</f>
        <v>0</v>
      </c>
      <c r="BG329" s="120">
        <f>IF(L329="nulová",#REF!,0)</f>
        <v>0</v>
      </c>
      <c r="BH329" s="190" t="s">
        <v>75</v>
      </c>
      <c r="BI329" s="120" t="e">
        <f>ROUND(#REF!*H329,2)</f>
        <v>#REF!</v>
      </c>
      <c r="BJ329" s="190" t="s">
        <v>184</v>
      </c>
      <c r="BK329" s="190" t="s">
        <v>449</v>
      </c>
    </row>
    <row r="330" spans="2:63" s="11" customFormat="1">
      <c r="B330" s="121"/>
      <c r="D330" s="122" t="s">
        <v>132</v>
      </c>
      <c r="E330" s="123" t="s">
        <v>1</v>
      </c>
      <c r="F330" s="124" t="s">
        <v>450</v>
      </c>
      <c r="H330" s="123" t="s">
        <v>1</v>
      </c>
      <c r="J330" s="121"/>
      <c r="K330" s="125"/>
      <c r="L330" s="126"/>
      <c r="M330" s="126"/>
      <c r="N330" s="126"/>
      <c r="O330" s="126"/>
      <c r="P330" s="126"/>
      <c r="Q330" s="126"/>
      <c r="R330" s="127"/>
      <c r="AR330" s="123" t="s">
        <v>132</v>
      </c>
      <c r="AS330" s="123" t="s">
        <v>77</v>
      </c>
      <c r="AT330" s="11" t="s">
        <v>75</v>
      </c>
      <c r="AU330" s="11" t="s">
        <v>29</v>
      </c>
      <c r="AV330" s="11" t="s">
        <v>67</v>
      </c>
      <c r="AW330" s="123" t="s">
        <v>122</v>
      </c>
    </row>
    <row r="331" spans="2:63" s="12" customFormat="1">
      <c r="B331" s="128"/>
      <c r="D331" s="122" t="s">
        <v>132</v>
      </c>
      <c r="E331" s="129" t="s">
        <v>1</v>
      </c>
      <c r="F331" s="130" t="s">
        <v>451</v>
      </c>
      <c r="H331" s="131">
        <v>13.56</v>
      </c>
      <c r="J331" s="128"/>
      <c r="K331" s="132"/>
      <c r="L331" s="133"/>
      <c r="M331" s="133"/>
      <c r="N331" s="133"/>
      <c r="O331" s="133"/>
      <c r="P331" s="133"/>
      <c r="Q331" s="133"/>
      <c r="R331" s="134"/>
      <c r="AR331" s="129" t="s">
        <v>132</v>
      </c>
      <c r="AS331" s="129" t="s">
        <v>77</v>
      </c>
      <c r="AT331" s="12" t="s">
        <v>77</v>
      </c>
      <c r="AU331" s="12" t="s">
        <v>29</v>
      </c>
      <c r="AV331" s="12" t="s">
        <v>75</v>
      </c>
      <c r="AW331" s="129" t="s">
        <v>122</v>
      </c>
    </row>
    <row r="332" spans="2:63" s="188" customFormat="1" ht="16.5" customHeight="1">
      <c r="B332" s="111"/>
      <c r="C332" s="112" t="s">
        <v>462</v>
      </c>
      <c r="D332" s="112" t="s">
        <v>125</v>
      </c>
      <c r="E332" s="113" t="s">
        <v>453</v>
      </c>
      <c r="F332" s="114" t="s">
        <v>454</v>
      </c>
      <c r="G332" s="115" t="s">
        <v>137</v>
      </c>
      <c r="H332" s="116">
        <v>83.8</v>
      </c>
      <c r="I332" s="114" t="s">
        <v>427</v>
      </c>
      <c r="J332" s="26"/>
      <c r="K332" s="186" t="s">
        <v>1</v>
      </c>
      <c r="L332" s="117" t="s">
        <v>38</v>
      </c>
      <c r="M332" s="118">
        <v>0.54800000000000004</v>
      </c>
      <c r="N332" s="118">
        <f>M332*H332</f>
        <v>45.922400000000003</v>
      </c>
      <c r="O332" s="118">
        <v>1.39E-3</v>
      </c>
      <c r="P332" s="118">
        <f>O332*H332</f>
        <v>0.11648199999999999</v>
      </c>
      <c r="Q332" s="118">
        <v>0</v>
      </c>
      <c r="R332" s="119">
        <f>Q332*H332</f>
        <v>0</v>
      </c>
      <c r="AP332" s="190" t="s">
        <v>184</v>
      </c>
      <c r="AR332" s="190" t="s">
        <v>125</v>
      </c>
      <c r="AS332" s="190" t="s">
        <v>77</v>
      </c>
      <c r="AW332" s="190" t="s">
        <v>122</v>
      </c>
      <c r="BC332" s="120" t="e">
        <f>IF(L332="základní",#REF!,0)</f>
        <v>#REF!</v>
      </c>
      <c r="BD332" s="120">
        <f>IF(L332="snížená",#REF!,0)</f>
        <v>0</v>
      </c>
      <c r="BE332" s="120">
        <f>IF(L332="zákl. přenesená",#REF!,0)</f>
        <v>0</v>
      </c>
      <c r="BF332" s="120">
        <f>IF(L332="sníž. přenesená",#REF!,0)</f>
        <v>0</v>
      </c>
      <c r="BG332" s="120">
        <f>IF(L332="nulová",#REF!,0)</f>
        <v>0</v>
      </c>
      <c r="BH332" s="190" t="s">
        <v>75</v>
      </c>
      <c r="BI332" s="120" t="e">
        <f>ROUND(#REF!*H332,2)</f>
        <v>#REF!</v>
      </c>
      <c r="BJ332" s="190" t="s">
        <v>184</v>
      </c>
      <c r="BK332" s="190" t="s">
        <v>455</v>
      </c>
    </row>
    <row r="333" spans="2:63" s="11" customFormat="1">
      <c r="B333" s="121"/>
      <c r="D333" s="122" t="s">
        <v>132</v>
      </c>
      <c r="E333" s="123" t="s">
        <v>1</v>
      </c>
      <c r="F333" s="124" t="s">
        <v>133</v>
      </c>
      <c r="H333" s="123" t="s">
        <v>1</v>
      </c>
      <c r="J333" s="121"/>
      <c r="K333" s="125"/>
      <c r="L333" s="126"/>
      <c r="M333" s="126"/>
      <c r="N333" s="126"/>
      <c r="O333" s="126"/>
      <c r="P333" s="126"/>
      <c r="Q333" s="126"/>
      <c r="R333" s="127"/>
      <c r="AR333" s="123" t="s">
        <v>132</v>
      </c>
      <c r="AS333" s="123" t="s">
        <v>77</v>
      </c>
      <c r="AT333" s="11" t="s">
        <v>75</v>
      </c>
      <c r="AU333" s="11" t="s">
        <v>29</v>
      </c>
      <c r="AV333" s="11" t="s">
        <v>67</v>
      </c>
      <c r="AW333" s="123" t="s">
        <v>122</v>
      </c>
    </row>
    <row r="334" spans="2:63" s="12" customFormat="1">
      <c r="B334" s="128"/>
      <c r="D334" s="122" t="s">
        <v>132</v>
      </c>
      <c r="E334" s="129" t="s">
        <v>1</v>
      </c>
      <c r="F334" s="130" t="s">
        <v>456</v>
      </c>
      <c r="H334" s="131">
        <v>83.8</v>
      </c>
      <c r="J334" s="128"/>
      <c r="K334" s="132"/>
      <c r="L334" s="133"/>
      <c r="M334" s="133"/>
      <c r="N334" s="133"/>
      <c r="O334" s="133"/>
      <c r="P334" s="133"/>
      <c r="Q334" s="133"/>
      <c r="R334" s="134"/>
      <c r="AR334" s="129" t="s">
        <v>132</v>
      </c>
      <c r="AS334" s="129" t="s">
        <v>77</v>
      </c>
      <c r="AT334" s="12" t="s">
        <v>77</v>
      </c>
      <c r="AU334" s="12" t="s">
        <v>29</v>
      </c>
      <c r="AV334" s="12" t="s">
        <v>75</v>
      </c>
      <c r="AW334" s="129" t="s">
        <v>122</v>
      </c>
    </row>
    <row r="335" spans="2:63" s="188" customFormat="1" ht="16.5" customHeight="1">
      <c r="B335" s="111"/>
      <c r="C335" s="135" t="s">
        <v>467</v>
      </c>
      <c r="D335" s="135" t="s">
        <v>213</v>
      </c>
      <c r="E335" s="136" t="s">
        <v>458</v>
      </c>
      <c r="F335" s="137" t="s">
        <v>459</v>
      </c>
      <c r="G335" s="138" t="s">
        <v>137</v>
      </c>
      <c r="H335" s="139">
        <v>87.99</v>
      </c>
      <c r="I335" s="137" t="s">
        <v>427</v>
      </c>
      <c r="J335" s="140"/>
      <c r="K335" s="141" t="s">
        <v>1</v>
      </c>
      <c r="L335" s="142" t="s">
        <v>38</v>
      </c>
      <c r="M335" s="118">
        <v>0</v>
      </c>
      <c r="N335" s="118">
        <f>M335*H335</f>
        <v>0</v>
      </c>
      <c r="O335" s="118">
        <v>8.0000000000000002E-3</v>
      </c>
      <c r="P335" s="118">
        <f>O335*H335</f>
        <v>0.70391999999999999</v>
      </c>
      <c r="Q335" s="118">
        <v>0</v>
      </c>
      <c r="R335" s="119">
        <f>Q335*H335</f>
        <v>0</v>
      </c>
      <c r="AP335" s="190" t="s">
        <v>216</v>
      </c>
      <c r="AR335" s="190" t="s">
        <v>213</v>
      </c>
      <c r="AS335" s="190" t="s">
        <v>77</v>
      </c>
      <c r="AW335" s="190" t="s">
        <v>122</v>
      </c>
      <c r="BC335" s="120" t="e">
        <f>IF(L335="základní",#REF!,0)</f>
        <v>#REF!</v>
      </c>
      <c r="BD335" s="120">
        <f>IF(L335="snížená",#REF!,0)</f>
        <v>0</v>
      </c>
      <c r="BE335" s="120">
        <f>IF(L335="zákl. přenesená",#REF!,0)</f>
        <v>0</v>
      </c>
      <c r="BF335" s="120">
        <f>IF(L335="sníž. přenesená",#REF!,0)</f>
        <v>0</v>
      </c>
      <c r="BG335" s="120">
        <f>IF(L335="nulová",#REF!,0)</f>
        <v>0</v>
      </c>
      <c r="BH335" s="190" t="s">
        <v>75</v>
      </c>
      <c r="BI335" s="120" t="e">
        <f>ROUND(#REF!*H335,2)</f>
        <v>#REF!</v>
      </c>
      <c r="BJ335" s="190" t="s">
        <v>184</v>
      </c>
      <c r="BK335" s="190" t="s">
        <v>460</v>
      </c>
    </row>
    <row r="336" spans="2:63" s="12" customFormat="1">
      <c r="B336" s="128"/>
      <c r="D336" s="122" t="s">
        <v>132</v>
      </c>
      <c r="E336" s="129" t="s">
        <v>1</v>
      </c>
      <c r="F336" s="130" t="s">
        <v>461</v>
      </c>
      <c r="H336" s="131">
        <v>87.99</v>
      </c>
      <c r="J336" s="128"/>
      <c r="K336" s="132"/>
      <c r="L336" s="133"/>
      <c r="M336" s="133"/>
      <c r="N336" s="133"/>
      <c r="O336" s="133"/>
      <c r="P336" s="133"/>
      <c r="Q336" s="133"/>
      <c r="R336" s="134"/>
      <c r="AR336" s="129" t="s">
        <v>132</v>
      </c>
      <c r="AS336" s="129" t="s">
        <v>77</v>
      </c>
      <c r="AT336" s="12" t="s">
        <v>77</v>
      </c>
      <c r="AU336" s="12" t="s">
        <v>29</v>
      </c>
      <c r="AV336" s="12" t="s">
        <v>75</v>
      </c>
      <c r="AW336" s="129" t="s">
        <v>122</v>
      </c>
    </row>
    <row r="337" spans="2:63" s="188" customFormat="1" ht="16.5" customHeight="1">
      <c r="B337" s="111"/>
      <c r="C337" s="112" t="s">
        <v>469</v>
      </c>
      <c r="D337" s="112" t="s">
        <v>125</v>
      </c>
      <c r="E337" s="113" t="s">
        <v>463</v>
      </c>
      <c r="F337" s="114" t="s">
        <v>464</v>
      </c>
      <c r="G337" s="115" t="s">
        <v>137</v>
      </c>
      <c r="H337" s="116">
        <v>23.596</v>
      </c>
      <c r="I337" s="114" t="s">
        <v>1</v>
      </c>
      <c r="J337" s="26"/>
      <c r="K337" s="186" t="s">
        <v>1</v>
      </c>
      <c r="L337" s="117" t="s">
        <v>38</v>
      </c>
      <c r="M337" s="118">
        <v>0</v>
      </c>
      <c r="N337" s="118">
        <f>M337*H337</f>
        <v>0</v>
      </c>
      <c r="O337" s="118">
        <v>0</v>
      </c>
      <c r="P337" s="118">
        <f>O337*H337</f>
        <v>0</v>
      </c>
      <c r="Q337" s="118">
        <v>0</v>
      </c>
      <c r="R337" s="119">
        <f>Q337*H337</f>
        <v>0</v>
      </c>
      <c r="AP337" s="190" t="s">
        <v>184</v>
      </c>
      <c r="AR337" s="190" t="s">
        <v>125</v>
      </c>
      <c r="AS337" s="190" t="s">
        <v>77</v>
      </c>
      <c r="AW337" s="190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190" t="s">
        <v>75</v>
      </c>
      <c r="BI337" s="120" t="e">
        <f>ROUND(#REF!*H337,2)</f>
        <v>#REF!</v>
      </c>
      <c r="BJ337" s="190" t="s">
        <v>184</v>
      </c>
      <c r="BK337" s="190" t="s">
        <v>465</v>
      </c>
    </row>
    <row r="338" spans="2:63" s="11" customFormat="1">
      <c r="B338" s="121"/>
      <c r="D338" s="122" t="s">
        <v>132</v>
      </c>
      <c r="E338" s="123" t="s">
        <v>1</v>
      </c>
      <c r="F338" s="124" t="s">
        <v>133</v>
      </c>
      <c r="H338" s="123" t="s">
        <v>1</v>
      </c>
      <c r="J338" s="121"/>
      <c r="K338" s="125"/>
      <c r="L338" s="126"/>
      <c r="M338" s="126"/>
      <c r="N338" s="126"/>
      <c r="O338" s="126"/>
      <c r="P338" s="126"/>
      <c r="Q338" s="126"/>
      <c r="R338" s="127"/>
      <c r="AR338" s="123" t="s">
        <v>132</v>
      </c>
      <c r="AS338" s="123" t="s">
        <v>77</v>
      </c>
      <c r="AT338" s="11" t="s">
        <v>75</v>
      </c>
      <c r="AU338" s="11" t="s">
        <v>29</v>
      </c>
      <c r="AV338" s="11" t="s">
        <v>67</v>
      </c>
      <c r="AW338" s="123" t="s">
        <v>122</v>
      </c>
    </row>
    <row r="339" spans="2:63" s="12" customFormat="1">
      <c r="B339" s="128"/>
      <c r="D339" s="122" t="s">
        <v>132</v>
      </c>
      <c r="E339" s="129" t="s">
        <v>1</v>
      </c>
      <c r="F339" s="130" t="s">
        <v>466</v>
      </c>
      <c r="H339" s="131">
        <v>23.596</v>
      </c>
      <c r="J339" s="128"/>
      <c r="K339" s="132"/>
      <c r="L339" s="133"/>
      <c r="M339" s="133"/>
      <c r="N339" s="133"/>
      <c r="O339" s="133"/>
      <c r="P339" s="133"/>
      <c r="Q339" s="133"/>
      <c r="R339" s="134"/>
      <c r="AR339" s="129" t="s">
        <v>132</v>
      </c>
      <c r="AS339" s="129" t="s">
        <v>77</v>
      </c>
      <c r="AT339" s="12" t="s">
        <v>77</v>
      </c>
      <c r="AU339" s="12" t="s">
        <v>29</v>
      </c>
      <c r="AV339" s="12" t="s">
        <v>75</v>
      </c>
      <c r="AW339" s="129" t="s">
        <v>122</v>
      </c>
    </row>
    <row r="340" spans="2:63" s="188" customFormat="1" ht="16.5" customHeight="1">
      <c r="B340" s="111"/>
      <c r="C340" s="112" t="s">
        <v>471</v>
      </c>
      <c r="D340" s="112" t="s">
        <v>125</v>
      </c>
      <c r="E340" s="113" t="s">
        <v>188</v>
      </c>
      <c r="F340" s="114" t="s">
        <v>189</v>
      </c>
      <c r="G340" s="115" t="s">
        <v>157</v>
      </c>
      <c r="H340" s="116">
        <v>2.391</v>
      </c>
      <c r="I340" s="114" t="s">
        <v>129</v>
      </c>
      <c r="J340" s="26"/>
      <c r="K340" s="186" t="s">
        <v>1</v>
      </c>
      <c r="L340" s="117" t="s">
        <v>38</v>
      </c>
      <c r="M340" s="118">
        <v>2.46</v>
      </c>
      <c r="N340" s="118">
        <f>M340*H340</f>
        <v>5.8818599999999996</v>
      </c>
      <c r="O340" s="118">
        <v>0</v>
      </c>
      <c r="P340" s="118">
        <f>O340*H340</f>
        <v>0</v>
      </c>
      <c r="Q340" s="118">
        <v>0</v>
      </c>
      <c r="R340" s="119">
        <f>Q340*H340</f>
        <v>0</v>
      </c>
      <c r="AP340" s="190" t="s">
        <v>184</v>
      </c>
      <c r="AR340" s="190" t="s">
        <v>125</v>
      </c>
      <c r="AS340" s="190" t="s">
        <v>77</v>
      </c>
      <c r="AW340" s="190" t="s">
        <v>122</v>
      </c>
      <c r="BC340" s="120" t="e">
        <f>IF(L340="základní",#REF!,0)</f>
        <v>#REF!</v>
      </c>
      <c r="BD340" s="120">
        <f>IF(L340="snížená",#REF!,0)</f>
        <v>0</v>
      </c>
      <c r="BE340" s="120">
        <f>IF(L340="zákl. přenesená",#REF!,0)</f>
        <v>0</v>
      </c>
      <c r="BF340" s="120">
        <f>IF(L340="sníž. přenesená",#REF!,0)</f>
        <v>0</v>
      </c>
      <c r="BG340" s="120">
        <f>IF(L340="nulová",#REF!,0)</f>
        <v>0</v>
      </c>
      <c r="BH340" s="190" t="s">
        <v>75</v>
      </c>
      <c r="BI340" s="120" t="e">
        <f>ROUND(#REF!*H340,2)</f>
        <v>#REF!</v>
      </c>
      <c r="BJ340" s="190" t="s">
        <v>184</v>
      </c>
      <c r="BK340" s="190" t="s">
        <v>468</v>
      </c>
    </row>
    <row r="341" spans="2:63" s="10" customFormat="1" ht="22.9" customHeight="1">
      <c r="B341" s="101"/>
      <c r="D341" s="102" t="s">
        <v>66</v>
      </c>
      <c r="E341" s="110" t="s">
        <v>191</v>
      </c>
      <c r="F341" s="110" t="s">
        <v>192</v>
      </c>
      <c r="J341" s="101"/>
      <c r="K341" s="104"/>
      <c r="L341" s="105"/>
      <c r="M341" s="105"/>
      <c r="N341" s="106">
        <f>SUM(N342:N349)</f>
        <v>0</v>
      </c>
      <c r="O341" s="105"/>
      <c r="P341" s="106">
        <f>SUM(P342:P349)</f>
        <v>0</v>
      </c>
      <c r="Q341" s="105"/>
      <c r="R341" s="107">
        <f>SUM(R342:R349)</f>
        <v>0</v>
      </c>
      <c r="AP341" s="102" t="s">
        <v>77</v>
      </c>
      <c r="AR341" s="108" t="s">
        <v>66</v>
      </c>
      <c r="AS341" s="108" t="s">
        <v>75</v>
      </c>
      <c r="AW341" s="102" t="s">
        <v>122</v>
      </c>
      <c r="BI341" s="109" t="e">
        <f>SUM(BI342:BI349)</f>
        <v>#REF!</v>
      </c>
    </row>
    <row r="342" spans="2:63" s="188" customFormat="1" ht="16.5" customHeight="1">
      <c r="B342" s="111"/>
      <c r="C342" s="112" t="s">
        <v>476</v>
      </c>
      <c r="D342" s="112" t="s">
        <v>125</v>
      </c>
      <c r="E342" s="113" t="s">
        <v>199</v>
      </c>
      <c r="F342" s="114" t="s">
        <v>200</v>
      </c>
      <c r="G342" s="115" t="s">
        <v>196</v>
      </c>
      <c r="H342" s="116">
        <v>1</v>
      </c>
      <c r="I342" s="114" t="s">
        <v>1</v>
      </c>
      <c r="J342" s="26"/>
      <c r="K342" s="186" t="s">
        <v>1</v>
      </c>
      <c r="L342" s="117" t="s">
        <v>38</v>
      </c>
      <c r="M342" s="118">
        <v>0</v>
      </c>
      <c r="N342" s="118">
        <f>M342*H342</f>
        <v>0</v>
      </c>
      <c r="O342" s="118">
        <v>0</v>
      </c>
      <c r="P342" s="118">
        <f>O342*H342</f>
        <v>0</v>
      </c>
      <c r="Q342" s="118">
        <v>0</v>
      </c>
      <c r="R342" s="119">
        <f>Q342*H342</f>
        <v>0</v>
      </c>
      <c r="AP342" s="190" t="s">
        <v>184</v>
      </c>
      <c r="AR342" s="190" t="s">
        <v>125</v>
      </c>
      <c r="AS342" s="190" t="s">
        <v>77</v>
      </c>
      <c r="AW342" s="190" t="s">
        <v>122</v>
      </c>
      <c r="BC342" s="120" t="e">
        <f>IF(L342="základní",#REF!,0)</f>
        <v>#REF!</v>
      </c>
      <c r="BD342" s="120">
        <f>IF(L342="snížená",#REF!,0)</f>
        <v>0</v>
      </c>
      <c r="BE342" s="120">
        <f>IF(L342="zákl. přenesená",#REF!,0)</f>
        <v>0</v>
      </c>
      <c r="BF342" s="120">
        <f>IF(L342="sníž. přenesená",#REF!,0)</f>
        <v>0</v>
      </c>
      <c r="BG342" s="120">
        <f>IF(L342="nulová",#REF!,0)</f>
        <v>0</v>
      </c>
      <c r="BH342" s="190" t="s">
        <v>75</v>
      </c>
      <c r="BI342" s="120" t="e">
        <f>ROUND(#REF!*H342,2)</f>
        <v>#REF!</v>
      </c>
      <c r="BJ342" s="190" t="s">
        <v>184</v>
      </c>
      <c r="BK342" s="190" t="s">
        <v>470</v>
      </c>
    </row>
    <row r="343" spans="2:63" s="12" customFormat="1">
      <c r="B343" s="128"/>
      <c r="D343" s="122" t="s">
        <v>132</v>
      </c>
      <c r="E343" s="129" t="s">
        <v>1</v>
      </c>
      <c r="F343" s="130" t="s">
        <v>75</v>
      </c>
      <c r="H343" s="131">
        <v>1</v>
      </c>
      <c r="J343" s="128"/>
      <c r="K343" s="132"/>
      <c r="L343" s="133"/>
      <c r="M343" s="133"/>
      <c r="N343" s="133"/>
      <c r="O343" s="133"/>
      <c r="P343" s="133"/>
      <c r="Q343" s="133"/>
      <c r="R343" s="134"/>
      <c r="AR343" s="129" t="s">
        <v>132</v>
      </c>
      <c r="AS343" s="129" t="s">
        <v>77</v>
      </c>
      <c r="AT343" s="12" t="s">
        <v>77</v>
      </c>
      <c r="AU343" s="12" t="s">
        <v>29</v>
      </c>
      <c r="AV343" s="12" t="s">
        <v>75</v>
      </c>
      <c r="AW343" s="129" t="s">
        <v>122</v>
      </c>
    </row>
    <row r="344" spans="2:63" s="188" customFormat="1" ht="16.5" customHeight="1">
      <c r="B344" s="111"/>
      <c r="C344" s="112" t="s">
        <v>481</v>
      </c>
      <c r="D344" s="112" t="s">
        <v>125</v>
      </c>
      <c r="E344" s="113" t="s">
        <v>472</v>
      </c>
      <c r="F344" s="114" t="s">
        <v>473</v>
      </c>
      <c r="G344" s="115" t="s">
        <v>196</v>
      </c>
      <c r="H344" s="116">
        <v>5</v>
      </c>
      <c r="I344" s="114" t="s">
        <v>1</v>
      </c>
      <c r="J344" s="26"/>
      <c r="K344" s="186" t="s">
        <v>1</v>
      </c>
      <c r="L344" s="117" t="s">
        <v>38</v>
      </c>
      <c r="M344" s="118">
        <v>0</v>
      </c>
      <c r="N344" s="118">
        <f>M344*H344</f>
        <v>0</v>
      </c>
      <c r="O344" s="118">
        <v>0</v>
      </c>
      <c r="P344" s="118">
        <f>O344*H344</f>
        <v>0</v>
      </c>
      <c r="Q344" s="118">
        <v>0</v>
      </c>
      <c r="R344" s="119">
        <f>Q344*H344</f>
        <v>0</v>
      </c>
      <c r="AP344" s="190" t="s">
        <v>184</v>
      </c>
      <c r="AR344" s="190" t="s">
        <v>125</v>
      </c>
      <c r="AS344" s="190" t="s">
        <v>77</v>
      </c>
      <c r="AW344" s="190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190" t="s">
        <v>75</v>
      </c>
      <c r="BI344" s="120" t="e">
        <f>ROUND(#REF!*H344,2)</f>
        <v>#REF!</v>
      </c>
      <c r="BJ344" s="190" t="s">
        <v>184</v>
      </c>
      <c r="BK344" s="190" t="s">
        <v>474</v>
      </c>
    </row>
    <row r="345" spans="2:63" s="12" customFormat="1">
      <c r="B345" s="128"/>
      <c r="D345" s="122" t="s">
        <v>132</v>
      </c>
      <c r="E345" s="129" t="s">
        <v>1</v>
      </c>
      <c r="F345" s="130" t="s">
        <v>475</v>
      </c>
      <c r="H345" s="131">
        <v>5</v>
      </c>
      <c r="J345" s="128"/>
      <c r="K345" s="132"/>
      <c r="L345" s="133"/>
      <c r="M345" s="133"/>
      <c r="N345" s="133"/>
      <c r="O345" s="133"/>
      <c r="P345" s="133"/>
      <c r="Q345" s="133"/>
      <c r="R345" s="134"/>
      <c r="AR345" s="129" t="s">
        <v>132</v>
      </c>
      <c r="AS345" s="129" t="s">
        <v>77</v>
      </c>
      <c r="AT345" s="12" t="s">
        <v>77</v>
      </c>
      <c r="AU345" s="12" t="s">
        <v>29</v>
      </c>
      <c r="AV345" s="12" t="s">
        <v>75</v>
      </c>
      <c r="AW345" s="129" t="s">
        <v>122</v>
      </c>
    </row>
    <row r="346" spans="2:63" s="188" customFormat="1" ht="16.5" customHeight="1">
      <c r="B346" s="111"/>
      <c r="C346" s="112" t="s">
        <v>487</v>
      </c>
      <c r="D346" s="112" t="s">
        <v>125</v>
      </c>
      <c r="E346" s="113" t="s">
        <v>477</v>
      </c>
      <c r="F346" s="114" t="s">
        <v>478</v>
      </c>
      <c r="G346" s="115" t="s">
        <v>196</v>
      </c>
      <c r="H346" s="116">
        <v>2</v>
      </c>
      <c r="I346" s="114" t="s">
        <v>1</v>
      </c>
      <c r="J346" s="26"/>
      <c r="K346" s="186" t="s">
        <v>1</v>
      </c>
      <c r="L346" s="117" t="s">
        <v>38</v>
      </c>
      <c r="M346" s="118">
        <v>0</v>
      </c>
      <c r="N346" s="118">
        <f>M346*H346</f>
        <v>0</v>
      </c>
      <c r="O346" s="118">
        <v>0</v>
      </c>
      <c r="P346" s="118">
        <f>O346*H346</f>
        <v>0</v>
      </c>
      <c r="Q346" s="118">
        <v>0</v>
      </c>
      <c r="R346" s="119">
        <f>Q346*H346</f>
        <v>0</v>
      </c>
      <c r="AP346" s="190" t="s">
        <v>184</v>
      </c>
      <c r="AR346" s="190" t="s">
        <v>125</v>
      </c>
      <c r="AS346" s="190" t="s">
        <v>77</v>
      </c>
      <c r="AW346" s="190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190" t="s">
        <v>75</v>
      </c>
      <c r="BI346" s="120" t="e">
        <f>ROUND(#REF!*H346,2)</f>
        <v>#REF!</v>
      </c>
      <c r="BJ346" s="190" t="s">
        <v>184</v>
      </c>
      <c r="BK346" s="190" t="s">
        <v>479</v>
      </c>
    </row>
    <row r="347" spans="2:63" s="12" customFormat="1">
      <c r="B347" s="128"/>
      <c r="D347" s="122" t="s">
        <v>132</v>
      </c>
      <c r="E347" s="129" t="s">
        <v>1</v>
      </c>
      <c r="F347" s="130" t="s">
        <v>480</v>
      </c>
      <c r="H347" s="131">
        <v>2</v>
      </c>
      <c r="J347" s="128"/>
      <c r="K347" s="132"/>
      <c r="L347" s="133"/>
      <c r="M347" s="133"/>
      <c r="N347" s="133"/>
      <c r="O347" s="133"/>
      <c r="P347" s="133"/>
      <c r="Q347" s="133"/>
      <c r="R347" s="134"/>
      <c r="AR347" s="129" t="s">
        <v>132</v>
      </c>
      <c r="AS347" s="129" t="s">
        <v>77</v>
      </c>
      <c r="AT347" s="12" t="s">
        <v>77</v>
      </c>
      <c r="AU347" s="12" t="s">
        <v>29</v>
      </c>
      <c r="AV347" s="12" t="s">
        <v>75</v>
      </c>
      <c r="AW347" s="129" t="s">
        <v>122</v>
      </c>
    </row>
    <row r="348" spans="2:63" s="188" customFormat="1" ht="16.5" customHeight="1">
      <c r="B348" s="111"/>
      <c r="C348" s="112" t="s">
        <v>492</v>
      </c>
      <c r="D348" s="112" t="s">
        <v>125</v>
      </c>
      <c r="E348" s="113" t="s">
        <v>482</v>
      </c>
      <c r="F348" s="114" t="s">
        <v>483</v>
      </c>
      <c r="G348" s="115" t="s">
        <v>196</v>
      </c>
      <c r="H348" s="116">
        <v>1</v>
      </c>
      <c r="I348" s="114" t="s">
        <v>1</v>
      </c>
      <c r="J348" s="26"/>
      <c r="K348" s="186" t="s">
        <v>1</v>
      </c>
      <c r="L348" s="117" t="s">
        <v>38</v>
      </c>
      <c r="M348" s="118">
        <v>0</v>
      </c>
      <c r="N348" s="118">
        <f>M348*H348</f>
        <v>0</v>
      </c>
      <c r="O348" s="118">
        <v>0</v>
      </c>
      <c r="P348" s="118">
        <f>O348*H348</f>
        <v>0</v>
      </c>
      <c r="Q348" s="118">
        <v>0</v>
      </c>
      <c r="R348" s="119">
        <f>Q348*H348</f>
        <v>0</v>
      </c>
      <c r="AP348" s="190" t="s">
        <v>184</v>
      </c>
      <c r="AR348" s="190" t="s">
        <v>125</v>
      </c>
      <c r="AS348" s="190" t="s">
        <v>77</v>
      </c>
      <c r="AW348" s="190" t="s">
        <v>122</v>
      </c>
      <c r="BC348" s="120" t="e">
        <f>IF(L348="základní",#REF!,0)</f>
        <v>#REF!</v>
      </c>
      <c r="BD348" s="120">
        <f>IF(L348="snížená",#REF!,0)</f>
        <v>0</v>
      </c>
      <c r="BE348" s="120">
        <f>IF(L348="zákl. přenesená",#REF!,0)</f>
        <v>0</v>
      </c>
      <c r="BF348" s="120">
        <f>IF(L348="sníž. přenesená",#REF!,0)</f>
        <v>0</v>
      </c>
      <c r="BG348" s="120">
        <f>IF(L348="nulová",#REF!,0)</f>
        <v>0</v>
      </c>
      <c r="BH348" s="190" t="s">
        <v>75</v>
      </c>
      <c r="BI348" s="120" t="e">
        <f>ROUND(#REF!*H348,2)</f>
        <v>#REF!</v>
      </c>
      <c r="BJ348" s="190" t="s">
        <v>184</v>
      </c>
      <c r="BK348" s="190" t="s">
        <v>484</v>
      </c>
    </row>
    <row r="349" spans="2:63" s="12" customFormat="1">
      <c r="B349" s="128"/>
      <c r="D349" s="122" t="s">
        <v>132</v>
      </c>
      <c r="E349" s="129" t="s">
        <v>1</v>
      </c>
      <c r="F349" s="130" t="s">
        <v>75</v>
      </c>
      <c r="H349" s="131">
        <v>1</v>
      </c>
      <c r="J349" s="128"/>
      <c r="K349" s="132"/>
      <c r="L349" s="133"/>
      <c r="M349" s="133"/>
      <c r="N349" s="133"/>
      <c r="O349" s="133"/>
      <c r="P349" s="133"/>
      <c r="Q349" s="133"/>
      <c r="R349" s="134"/>
      <c r="AR349" s="129" t="s">
        <v>132</v>
      </c>
      <c r="AS349" s="129" t="s">
        <v>77</v>
      </c>
      <c r="AT349" s="12" t="s">
        <v>77</v>
      </c>
      <c r="AU349" s="12" t="s">
        <v>29</v>
      </c>
      <c r="AV349" s="12" t="s">
        <v>75</v>
      </c>
      <c r="AW349" s="129" t="s">
        <v>122</v>
      </c>
    </row>
    <row r="350" spans="2:63" s="10" customFormat="1" ht="22.9" customHeight="1">
      <c r="B350" s="101"/>
      <c r="D350" s="102" t="s">
        <v>66</v>
      </c>
      <c r="E350" s="110" t="s">
        <v>485</v>
      </c>
      <c r="F350" s="110" t="s">
        <v>486</v>
      </c>
      <c r="J350" s="101"/>
      <c r="K350" s="104"/>
      <c r="L350" s="105"/>
      <c r="M350" s="105"/>
      <c r="N350" s="106">
        <f>SUM(N351:N360)</f>
        <v>0</v>
      </c>
      <c r="O350" s="105"/>
      <c r="P350" s="106">
        <f>SUM(P351:P360)</f>
        <v>0</v>
      </c>
      <c r="Q350" s="105"/>
      <c r="R350" s="107">
        <f>SUM(R351:R360)</f>
        <v>0</v>
      </c>
      <c r="AP350" s="102" t="s">
        <v>77</v>
      </c>
      <c r="AR350" s="108" t="s">
        <v>66</v>
      </c>
      <c r="AS350" s="108" t="s">
        <v>75</v>
      </c>
      <c r="AW350" s="102" t="s">
        <v>122</v>
      </c>
      <c r="BI350" s="109" t="e">
        <f>SUM(BI351:BI360)</f>
        <v>#REF!</v>
      </c>
    </row>
    <row r="351" spans="2:63" s="188" customFormat="1" ht="16.5" customHeight="1">
      <c r="B351" s="111"/>
      <c r="C351" s="112" t="s">
        <v>496</v>
      </c>
      <c r="D351" s="112" t="s">
        <v>125</v>
      </c>
      <c r="E351" s="113" t="s">
        <v>488</v>
      </c>
      <c r="F351" s="114" t="s">
        <v>489</v>
      </c>
      <c r="G351" s="115" t="s">
        <v>490</v>
      </c>
      <c r="H351" s="116">
        <v>1</v>
      </c>
      <c r="I351" s="114" t="s">
        <v>1</v>
      </c>
      <c r="J351" s="26"/>
      <c r="K351" s="186" t="s">
        <v>1</v>
      </c>
      <c r="L351" s="117" t="s">
        <v>38</v>
      </c>
      <c r="M351" s="118">
        <v>0</v>
      </c>
      <c r="N351" s="118">
        <f>M351*H351</f>
        <v>0</v>
      </c>
      <c r="O351" s="118">
        <v>0</v>
      </c>
      <c r="P351" s="118">
        <f>O351*H351</f>
        <v>0</v>
      </c>
      <c r="Q351" s="118">
        <v>0</v>
      </c>
      <c r="R351" s="119">
        <f>Q351*H351</f>
        <v>0</v>
      </c>
      <c r="AP351" s="190" t="s">
        <v>184</v>
      </c>
      <c r="AR351" s="190" t="s">
        <v>125</v>
      </c>
      <c r="AS351" s="190" t="s">
        <v>77</v>
      </c>
      <c r="AW351" s="190" t="s">
        <v>122</v>
      </c>
      <c r="BC351" s="120" t="e">
        <f>IF(L351="základní",#REF!,0)</f>
        <v>#REF!</v>
      </c>
      <c r="BD351" s="120">
        <f>IF(L351="snížená",#REF!,0)</f>
        <v>0</v>
      </c>
      <c r="BE351" s="120">
        <f>IF(L351="zákl. přenesená",#REF!,0)</f>
        <v>0</v>
      </c>
      <c r="BF351" s="120">
        <f>IF(L351="sníž. přenesená",#REF!,0)</f>
        <v>0</v>
      </c>
      <c r="BG351" s="120">
        <f>IF(L351="nulová",#REF!,0)</f>
        <v>0</v>
      </c>
      <c r="BH351" s="190" t="s">
        <v>75</v>
      </c>
      <c r="BI351" s="120" t="e">
        <f>ROUND(#REF!*H351,2)</f>
        <v>#REF!</v>
      </c>
      <c r="BJ351" s="190" t="s">
        <v>184</v>
      </c>
      <c r="BK351" s="190" t="s">
        <v>491</v>
      </c>
    </row>
    <row r="352" spans="2:63" s="12" customFormat="1">
      <c r="B352" s="128"/>
      <c r="D352" s="122" t="s">
        <v>132</v>
      </c>
      <c r="E352" s="129" t="s">
        <v>1</v>
      </c>
      <c r="F352" s="130" t="s">
        <v>75</v>
      </c>
      <c r="H352" s="131">
        <v>1</v>
      </c>
      <c r="J352" s="128"/>
      <c r="K352" s="132"/>
      <c r="L352" s="133"/>
      <c r="M352" s="133"/>
      <c r="N352" s="133"/>
      <c r="O352" s="133"/>
      <c r="P352" s="133"/>
      <c r="Q352" s="133"/>
      <c r="R352" s="134"/>
      <c r="AR352" s="129" t="s">
        <v>132</v>
      </c>
      <c r="AS352" s="129" t="s">
        <v>77</v>
      </c>
      <c r="AT352" s="12" t="s">
        <v>77</v>
      </c>
      <c r="AU352" s="12" t="s">
        <v>29</v>
      </c>
      <c r="AV352" s="12" t="s">
        <v>75</v>
      </c>
      <c r="AW352" s="129" t="s">
        <v>122</v>
      </c>
    </row>
    <row r="353" spans="2:63" s="188" customFormat="1" ht="22.5" customHeight="1">
      <c r="B353" s="111"/>
      <c r="C353" s="112" t="s">
        <v>500</v>
      </c>
      <c r="D353" s="112" t="s">
        <v>125</v>
      </c>
      <c r="E353" s="113" t="s">
        <v>493</v>
      </c>
      <c r="F353" s="114" t="s">
        <v>494</v>
      </c>
      <c r="G353" s="115" t="s">
        <v>490</v>
      </c>
      <c r="H353" s="116">
        <v>1</v>
      </c>
      <c r="I353" s="114" t="s">
        <v>1</v>
      </c>
      <c r="J353" s="26"/>
      <c r="K353" s="186" t="s">
        <v>1</v>
      </c>
      <c r="L353" s="117" t="s">
        <v>38</v>
      </c>
      <c r="M353" s="118">
        <v>0</v>
      </c>
      <c r="N353" s="118">
        <f>M353*H353</f>
        <v>0</v>
      </c>
      <c r="O353" s="118">
        <v>0</v>
      </c>
      <c r="P353" s="118">
        <f>O353*H353</f>
        <v>0</v>
      </c>
      <c r="Q353" s="118">
        <v>0</v>
      </c>
      <c r="R353" s="119">
        <f>Q353*H353</f>
        <v>0</v>
      </c>
      <c r="AP353" s="190" t="s">
        <v>184</v>
      </c>
      <c r="AR353" s="190" t="s">
        <v>125</v>
      </c>
      <c r="AS353" s="190" t="s">
        <v>77</v>
      </c>
      <c r="AW353" s="190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190" t="s">
        <v>75</v>
      </c>
      <c r="BI353" s="120" t="e">
        <f>ROUND(#REF!*H353,2)</f>
        <v>#REF!</v>
      </c>
      <c r="BJ353" s="190" t="s">
        <v>184</v>
      </c>
      <c r="BK353" s="190" t="s">
        <v>495</v>
      </c>
    </row>
    <row r="354" spans="2:63" s="12" customFormat="1">
      <c r="B354" s="128"/>
      <c r="D354" s="122" t="s">
        <v>132</v>
      </c>
      <c r="E354" s="129" t="s">
        <v>1</v>
      </c>
      <c r="F354" s="130" t="s">
        <v>75</v>
      </c>
      <c r="H354" s="131">
        <v>1</v>
      </c>
      <c r="J354" s="128"/>
      <c r="K354" s="132"/>
      <c r="L354" s="133"/>
      <c r="M354" s="133"/>
      <c r="N354" s="133"/>
      <c r="O354" s="133"/>
      <c r="P354" s="133"/>
      <c r="Q354" s="133"/>
      <c r="R354" s="134"/>
      <c r="AR354" s="129" t="s">
        <v>132</v>
      </c>
      <c r="AS354" s="129" t="s">
        <v>77</v>
      </c>
      <c r="AT354" s="12" t="s">
        <v>77</v>
      </c>
      <c r="AU354" s="12" t="s">
        <v>29</v>
      </c>
      <c r="AV354" s="12" t="s">
        <v>75</v>
      </c>
      <c r="AW354" s="129" t="s">
        <v>122</v>
      </c>
    </row>
    <row r="355" spans="2:63" s="188" customFormat="1" ht="16.5" customHeight="1">
      <c r="B355" s="111"/>
      <c r="C355" s="112" t="s">
        <v>504</v>
      </c>
      <c r="D355" s="112" t="s">
        <v>125</v>
      </c>
      <c r="E355" s="113" t="s">
        <v>497</v>
      </c>
      <c r="F355" s="114" t="s">
        <v>498</v>
      </c>
      <c r="G355" s="115" t="s">
        <v>490</v>
      </c>
      <c r="H355" s="116">
        <v>1</v>
      </c>
      <c r="I355" s="114" t="s">
        <v>1</v>
      </c>
      <c r="J355" s="26"/>
      <c r="K355" s="186" t="s">
        <v>1</v>
      </c>
      <c r="L355" s="117" t="s">
        <v>38</v>
      </c>
      <c r="M355" s="118">
        <v>0</v>
      </c>
      <c r="N355" s="118">
        <f>M355*H355</f>
        <v>0</v>
      </c>
      <c r="O355" s="118">
        <v>0</v>
      </c>
      <c r="P355" s="118">
        <f>O355*H355</f>
        <v>0</v>
      </c>
      <c r="Q355" s="118">
        <v>0</v>
      </c>
      <c r="R355" s="119">
        <f>Q355*H355</f>
        <v>0</v>
      </c>
      <c r="AP355" s="190" t="s">
        <v>184</v>
      </c>
      <c r="AR355" s="190" t="s">
        <v>125</v>
      </c>
      <c r="AS355" s="190" t="s">
        <v>77</v>
      </c>
      <c r="AW355" s="190" t="s">
        <v>122</v>
      </c>
      <c r="BC355" s="120" t="e">
        <f>IF(L355="základní",#REF!,0)</f>
        <v>#REF!</v>
      </c>
      <c r="BD355" s="120">
        <f>IF(L355="snížená",#REF!,0)</f>
        <v>0</v>
      </c>
      <c r="BE355" s="120">
        <f>IF(L355="zákl. přenesená",#REF!,0)</f>
        <v>0</v>
      </c>
      <c r="BF355" s="120">
        <f>IF(L355="sníž. přenesená",#REF!,0)</f>
        <v>0</v>
      </c>
      <c r="BG355" s="120">
        <f>IF(L355="nulová",#REF!,0)</f>
        <v>0</v>
      </c>
      <c r="BH355" s="190" t="s">
        <v>75</v>
      </c>
      <c r="BI355" s="120" t="e">
        <f>ROUND(#REF!*H355,2)</f>
        <v>#REF!</v>
      </c>
      <c r="BJ355" s="190" t="s">
        <v>184</v>
      </c>
      <c r="BK355" s="190" t="s">
        <v>499</v>
      </c>
    </row>
    <row r="356" spans="2:63" s="12" customFormat="1">
      <c r="B356" s="128"/>
      <c r="D356" s="122" t="s">
        <v>132</v>
      </c>
      <c r="E356" s="129" t="s">
        <v>1</v>
      </c>
      <c r="F356" s="130" t="s">
        <v>75</v>
      </c>
      <c r="H356" s="131">
        <v>1</v>
      </c>
      <c r="J356" s="128"/>
      <c r="K356" s="132"/>
      <c r="L356" s="133"/>
      <c r="M356" s="133"/>
      <c r="N356" s="133"/>
      <c r="O356" s="133"/>
      <c r="P356" s="133"/>
      <c r="Q356" s="133"/>
      <c r="R356" s="134"/>
      <c r="AR356" s="129" t="s">
        <v>132</v>
      </c>
      <c r="AS356" s="129" t="s">
        <v>77</v>
      </c>
      <c r="AT356" s="12" t="s">
        <v>77</v>
      </c>
      <c r="AU356" s="12" t="s">
        <v>29</v>
      </c>
      <c r="AV356" s="12" t="s">
        <v>75</v>
      </c>
      <c r="AW356" s="129" t="s">
        <v>122</v>
      </c>
    </row>
    <row r="357" spans="2:63" s="188" customFormat="1" ht="22.5" customHeight="1">
      <c r="B357" s="111"/>
      <c r="C357" s="112" t="s">
        <v>510</v>
      </c>
      <c r="D357" s="112" t="s">
        <v>125</v>
      </c>
      <c r="E357" s="113" t="s">
        <v>501</v>
      </c>
      <c r="F357" s="114" t="s">
        <v>502</v>
      </c>
      <c r="G357" s="115" t="s">
        <v>490</v>
      </c>
      <c r="H357" s="116">
        <v>1</v>
      </c>
      <c r="I357" s="114" t="s">
        <v>1</v>
      </c>
      <c r="J357" s="26"/>
      <c r="K357" s="186" t="s">
        <v>1</v>
      </c>
      <c r="L357" s="117" t="s">
        <v>38</v>
      </c>
      <c r="M357" s="118">
        <v>0</v>
      </c>
      <c r="N357" s="118">
        <f>M357*H357</f>
        <v>0</v>
      </c>
      <c r="O357" s="118">
        <v>0</v>
      </c>
      <c r="P357" s="118">
        <f>O357*H357</f>
        <v>0</v>
      </c>
      <c r="Q357" s="118">
        <v>0</v>
      </c>
      <c r="R357" s="119">
        <f>Q357*H357</f>
        <v>0</v>
      </c>
      <c r="AP357" s="190" t="s">
        <v>184</v>
      </c>
      <c r="AR357" s="190" t="s">
        <v>125</v>
      </c>
      <c r="AS357" s="190" t="s">
        <v>77</v>
      </c>
      <c r="AW357" s="190" t="s">
        <v>122</v>
      </c>
      <c r="BC357" s="120" t="e">
        <f>IF(L357="základní",#REF!,0)</f>
        <v>#REF!</v>
      </c>
      <c r="BD357" s="120">
        <f>IF(L357="snížená",#REF!,0)</f>
        <v>0</v>
      </c>
      <c r="BE357" s="120">
        <f>IF(L357="zákl. přenesená",#REF!,0)</f>
        <v>0</v>
      </c>
      <c r="BF357" s="120">
        <f>IF(L357="sníž. přenesená",#REF!,0)</f>
        <v>0</v>
      </c>
      <c r="BG357" s="120">
        <f>IF(L357="nulová",#REF!,0)</f>
        <v>0</v>
      </c>
      <c r="BH357" s="190" t="s">
        <v>75</v>
      </c>
      <c r="BI357" s="120" t="e">
        <f>ROUND(#REF!*H357,2)</f>
        <v>#REF!</v>
      </c>
      <c r="BJ357" s="190" t="s">
        <v>184</v>
      </c>
      <c r="BK357" s="190" t="s">
        <v>503</v>
      </c>
    </row>
    <row r="358" spans="2:63" s="12" customFormat="1">
      <c r="B358" s="128"/>
      <c r="D358" s="122" t="s">
        <v>132</v>
      </c>
      <c r="E358" s="129" t="s">
        <v>1</v>
      </c>
      <c r="F358" s="130" t="s">
        <v>75</v>
      </c>
      <c r="H358" s="131">
        <v>1</v>
      </c>
      <c r="J358" s="128"/>
      <c r="K358" s="132"/>
      <c r="L358" s="133"/>
      <c r="M358" s="133"/>
      <c r="N358" s="133"/>
      <c r="O358" s="133"/>
      <c r="P358" s="133"/>
      <c r="Q358" s="133"/>
      <c r="R358" s="134"/>
      <c r="AR358" s="129" t="s">
        <v>132</v>
      </c>
      <c r="AS358" s="129" t="s">
        <v>77</v>
      </c>
      <c r="AT358" s="12" t="s">
        <v>77</v>
      </c>
      <c r="AU358" s="12" t="s">
        <v>29</v>
      </c>
      <c r="AV358" s="12" t="s">
        <v>75</v>
      </c>
      <c r="AW358" s="129" t="s">
        <v>122</v>
      </c>
    </row>
    <row r="359" spans="2:63" s="188" customFormat="1" ht="16.5" customHeight="1">
      <c r="B359" s="111"/>
      <c r="C359" s="112" t="s">
        <v>514</v>
      </c>
      <c r="D359" s="112" t="s">
        <v>125</v>
      </c>
      <c r="E359" s="113" t="s">
        <v>505</v>
      </c>
      <c r="F359" s="114" t="s">
        <v>506</v>
      </c>
      <c r="G359" s="115" t="s">
        <v>490</v>
      </c>
      <c r="H359" s="116">
        <v>1</v>
      </c>
      <c r="I359" s="114" t="s">
        <v>1</v>
      </c>
      <c r="J359" s="26"/>
      <c r="K359" s="186" t="s">
        <v>1</v>
      </c>
      <c r="L359" s="117" t="s">
        <v>38</v>
      </c>
      <c r="M359" s="118">
        <v>0</v>
      </c>
      <c r="N359" s="118">
        <f>M359*H359</f>
        <v>0</v>
      </c>
      <c r="O359" s="118">
        <v>0</v>
      </c>
      <c r="P359" s="118">
        <f>O359*H359</f>
        <v>0</v>
      </c>
      <c r="Q359" s="118">
        <v>0</v>
      </c>
      <c r="R359" s="119">
        <f>Q359*H359</f>
        <v>0</v>
      </c>
      <c r="AP359" s="190" t="s">
        <v>184</v>
      </c>
      <c r="AR359" s="190" t="s">
        <v>125</v>
      </c>
      <c r="AS359" s="190" t="s">
        <v>77</v>
      </c>
      <c r="AW359" s="190" t="s">
        <v>122</v>
      </c>
      <c r="BC359" s="120" t="e">
        <f>IF(L359="základní",#REF!,0)</f>
        <v>#REF!</v>
      </c>
      <c r="BD359" s="120">
        <f>IF(L359="snížená",#REF!,0)</f>
        <v>0</v>
      </c>
      <c r="BE359" s="120">
        <f>IF(L359="zákl. přenesená",#REF!,0)</f>
        <v>0</v>
      </c>
      <c r="BF359" s="120">
        <f>IF(L359="sníž. přenesená",#REF!,0)</f>
        <v>0</v>
      </c>
      <c r="BG359" s="120">
        <f>IF(L359="nulová",#REF!,0)</f>
        <v>0</v>
      </c>
      <c r="BH359" s="190" t="s">
        <v>75</v>
      </c>
      <c r="BI359" s="120" t="e">
        <f>ROUND(#REF!*H359,2)</f>
        <v>#REF!</v>
      </c>
      <c r="BJ359" s="190" t="s">
        <v>184</v>
      </c>
      <c r="BK359" s="190" t="s">
        <v>507</v>
      </c>
    </row>
    <row r="360" spans="2:63" s="12" customFormat="1">
      <c r="B360" s="128"/>
      <c r="D360" s="122" t="s">
        <v>132</v>
      </c>
      <c r="E360" s="129" t="s">
        <v>1</v>
      </c>
      <c r="F360" s="130" t="s">
        <v>75</v>
      </c>
      <c r="H360" s="131">
        <v>1</v>
      </c>
      <c r="J360" s="128"/>
      <c r="K360" s="132"/>
      <c r="L360" s="133"/>
      <c r="M360" s="133"/>
      <c r="N360" s="133"/>
      <c r="O360" s="133"/>
      <c r="P360" s="133"/>
      <c r="Q360" s="133"/>
      <c r="R360" s="134"/>
      <c r="AR360" s="129" t="s">
        <v>132</v>
      </c>
      <c r="AS360" s="129" t="s">
        <v>77</v>
      </c>
      <c r="AT360" s="12" t="s">
        <v>77</v>
      </c>
      <c r="AU360" s="12" t="s">
        <v>29</v>
      </c>
      <c r="AV360" s="12" t="s">
        <v>75</v>
      </c>
      <c r="AW360" s="129" t="s">
        <v>122</v>
      </c>
    </row>
    <row r="361" spans="2:63" s="10" customFormat="1" ht="22.9" customHeight="1">
      <c r="B361" s="101"/>
      <c r="D361" s="102" t="s">
        <v>66</v>
      </c>
      <c r="E361" s="110" t="s">
        <v>508</v>
      </c>
      <c r="F361" s="110" t="s">
        <v>509</v>
      </c>
      <c r="J361" s="101"/>
      <c r="K361" s="104"/>
      <c r="L361" s="105"/>
      <c r="M361" s="105"/>
      <c r="N361" s="106">
        <f>SUM(N362:N367)</f>
        <v>1.0289999999999999</v>
      </c>
      <c r="O361" s="105"/>
      <c r="P361" s="106">
        <f>SUM(P362:P367)</f>
        <v>1</v>
      </c>
      <c r="Q361" s="105"/>
      <c r="R361" s="107">
        <f>SUM(R362:R367)</f>
        <v>0</v>
      </c>
      <c r="AP361" s="102" t="s">
        <v>77</v>
      </c>
      <c r="AR361" s="108" t="s">
        <v>66</v>
      </c>
      <c r="AS361" s="108" t="s">
        <v>75</v>
      </c>
      <c r="AW361" s="102" t="s">
        <v>122</v>
      </c>
      <c r="BI361" s="109" t="e">
        <f>SUM(BI362:BI367)</f>
        <v>#REF!</v>
      </c>
    </row>
    <row r="362" spans="2:63" s="188" customFormat="1" ht="16.5" customHeight="1">
      <c r="B362" s="111"/>
      <c r="C362" s="112" t="s">
        <v>518</v>
      </c>
      <c r="D362" s="112" t="s">
        <v>125</v>
      </c>
      <c r="E362" s="113" t="s">
        <v>511</v>
      </c>
      <c r="F362" s="114" t="s">
        <v>512</v>
      </c>
      <c r="G362" s="115" t="s">
        <v>490</v>
      </c>
      <c r="H362" s="116">
        <v>1</v>
      </c>
      <c r="I362" s="114" t="s">
        <v>1</v>
      </c>
      <c r="J362" s="26"/>
      <c r="K362" s="186" t="s">
        <v>1</v>
      </c>
      <c r="L362" s="117" t="s">
        <v>38</v>
      </c>
      <c r="M362" s="118">
        <v>0.69899999999999995</v>
      </c>
      <c r="N362" s="118">
        <f>M362*H362</f>
        <v>0.69899999999999995</v>
      </c>
      <c r="O362" s="118">
        <v>1</v>
      </c>
      <c r="P362" s="118">
        <f>O362*H362</f>
        <v>1</v>
      </c>
      <c r="Q362" s="118">
        <v>0</v>
      </c>
      <c r="R362" s="119">
        <f>Q362*H362</f>
        <v>0</v>
      </c>
      <c r="AP362" s="190" t="s">
        <v>184</v>
      </c>
      <c r="AR362" s="190" t="s">
        <v>125</v>
      </c>
      <c r="AS362" s="190" t="s">
        <v>77</v>
      </c>
      <c r="AW362" s="190" t="s">
        <v>122</v>
      </c>
      <c r="BC362" s="120" t="e">
        <f>IF(L362="základní",#REF!,0)</f>
        <v>#REF!</v>
      </c>
      <c r="BD362" s="120">
        <f>IF(L362="snížená",#REF!,0)</f>
        <v>0</v>
      </c>
      <c r="BE362" s="120">
        <f>IF(L362="zákl. přenesená",#REF!,0)</f>
        <v>0</v>
      </c>
      <c r="BF362" s="120">
        <f>IF(L362="sníž. přenesená",#REF!,0)</f>
        <v>0</v>
      </c>
      <c r="BG362" s="120">
        <f>IF(L362="nulová",#REF!,0)</f>
        <v>0</v>
      </c>
      <c r="BH362" s="190" t="s">
        <v>75</v>
      </c>
      <c r="BI362" s="120" t="e">
        <f>ROUND(#REF!*H362,2)</f>
        <v>#REF!</v>
      </c>
      <c r="BJ362" s="190" t="s">
        <v>184</v>
      </c>
      <c r="BK362" s="190" t="s">
        <v>513</v>
      </c>
    </row>
    <row r="363" spans="2:63" s="12" customFormat="1">
      <c r="B363" s="128"/>
      <c r="D363" s="122" t="s">
        <v>132</v>
      </c>
      <c r="E363" s="129" t="s">
        <v>1</v>
      </c>
      <c r="F363" s="130" t="s">
        <v>75</v>
      </c>
      <c r="H363" s="131">
        <v>1</v>
      </c>
      <c r="J363" s="128"/>
      <c r="K363" s="132"/>
      <c r="L363" s="133"/>
      <c r="M363" s="133"/>
      <c r="N363" s="133"/>
      <c r="O363" s="133"/>
      <c r="P363" s="133"/>
      <c r="Q363" s="133"/>
      <c r="R363" s="134"/>
      <c r="AR363" s="129" t="s">
        <v>132</v>
      </c>
      <c r="AS363" s="129" t="s">
        <v>77</v>
      </c>
      <c r="AT363" s="12" t="s">
        <v>77</v>
      </c>
      <c r="AU363" s="12" t="s">
        <v>29</v>
      </c>
      <c r="AV363" s="12" t="s">
        <v>75</v>
      </c>
      <c r="AW363" s="129" t="s">
        <v>122</v>
      </c>
    </row>
    <row r="364" spans="2:63" s="188" customFormat="1" ht="16.5" customHeight="1">
      <c r="B364" s="111"/>
      <c r="C364" s="112" t="s">
        <v>524</v>
      </c>
      <c r="D364" s="112" t="s">
        <v>125</v>
      </c>
      <c r="E364" s="113" t="s">
        <v>515</v>
      </c>
      <c r="F364" s="114" t="s">
        <v>516</v>
      </c>
      <c r="G364" s="115" t="s">
        <v>196</v>
      </c>
      <c r="H364" s="116">
        <v>6</v>
      </c>
      <c r="I364" s="114" t="s">
        <v>1</v>
      </c>
      <c r="J364" s="26"/>
      <c r="K364" s="186" t="s">
        <v>1</v>
      </c>
      <c r="L364" s="117" t="s">
        <v>38</v>
      </c>
      <c r="M364" s="118">
        <v>0.03</v>
      </c>
      <c r="N364" s="118">
        <f>M364*H364</f>
        <v>0.18</v>
      </c>
      <c r="O364" s="118">
        <v>0</v>
      </c>
      <c r="P364" s="118">
        <f>O364*H364</f>
        <v>0</v>
      </c>
      <c r="Q364" s="118">
        <v>0</v>
      </c>
      <c r="R364" s="119">
        <f>Q364*H364</f>
        <v>0</v>
      </c>
      <c r="AP364" s="190" t="s">
        <v>184</v>
      </c>
      <c r="AR364" s="190" t="s">
        <v>125</v>
      </c>
      <c r="AS364" s="190" t="s">
        <v>77</v>
      </c>
      <c r="AW364" s="190" t="s">
        <v>122</v>
      </c>
      <c r="BC364" s="120" t="e">
        <f>IF(L364="základní",#REF!,0)</f>
        <v>#REF!</v>
      </c>
      <c r="BD364" s="120">
        <f>IF(L364="snížená",#REF!,0)</f>
        <v>0</v>
      </c>
      <c r="BE364" s="120">
        <f>IF(L364="zákl. přenesená",#REF!,0)</f>
        <v>0</v>
      </c>
      <c r="BF364" s="120">
        <f>IF(L364="sníž. přenesená",#REF!,0)</f>
        <v>0</v>
      </c>
      <c r="BG364" s="120">
        <f>IF(L364="nulová",#REF!,0)</f>
        <v>0</v>
      </c>
      <c r="BH364" s="190" t="s">
        <v>75</v>
      </c>
      <c r="BI364" s="120" t="e">
        <f>ROUND(#REF!*H364,2)</f>
        <v>#REF!</v>
      </c>
      <c r="BJ364" s="190" t="s">
        <v>184</v>
      </c>
      <c r="BK364" s="190" t="s">
        <v>517</v>
      </c>
    </row>
    <row r="365" spans="2:63" s="12" customFormat="1">
      <c r="B365" s="128"/>
      <c r="D365" s="122" t="s">
        <v>132</v>
      </c>
      <c r="E365" s="129" t="s">
        <v>1</v>
      </c>
      <c r="F365" s="130" t="s">
        <v>159</v>
      </c>
      <c r="H365" s="131">
        <v>6</v>
      </c>
      <c r="J365" s="128"/>
      <c r="K365" s="132"/>
      <c r="L365" s="133"/>
      <c r="M365" s="133"/>
      <c r="N365" s="133"/>
      <c r="O365" s="133"/>
      <c r="P365" s="133"/>
      <c r="Q365" s="133"/>
      <c r="R365" s="134"/>
      <c r="AR365" s="129" t="s">
        <v>132</v>
      </c>
      <c r="AS365" s="129" t="s">
        <v>77</v>
      </c>
      <c r="AT365" s="12" t="s">
        <v>77</v>
      </c>
      <c r="AU365" s="12" t="s">
        <v>29</v>
      </c>
      <c r="AV365" s="12" t="s">
        <v>75</v>
      </c>
      <c r="AW365" s="129" t="s">
        <v>122</v>
      </c>
    </row>
    <row r="366" spans="2:63" s="188" customFormat="1" ht="16.5" customHeight="1">
      <c r="B366" s="111"/>
      <c r="C366" s="112" t="s">
        <v>528</v>
      </c>
      <c r="D366" s="112" t="s">
        <v>125</v>
      </c>
      <c r="E366" s="113" t="s">
        <v>519</v>
      </c>
      <c r="F366" s="114" t="s">
        <v>520</v>
      </c>
      <c r="G366" s="115" t="s">
        <v>196</v>
      </c>
      <c r="H366" s="116">
        <v>5</v>
      </c>
      <c r="I366" s="114" t="s">
        <v>1</v>
      </c>
      <c r="J366" s="26"/>
      <c r="K366" s="186" t="s">
        <v>1</v>
      </c>
      <c r="L366" s="117" t="s">
        <v>38</v>
      </c>
      <c r="M366" s="118">
        <v>0.03</v>
      </c>
      <c r="N366" s="118">
        <f>M366*H366</f>
        <v>0.15</v>
      </c>
      <c r="O366" s="118">
        <v>0</v>
      </c>
      <c r="P366" s="118">
        <f>O366*H366</f>
        <v>0</v>
      </c>
      <c r="Q366" s="118">
        <v>0</v>
      </c>
      <c r="R366" s="119">
        <f>Q366*H366</f>
        <v>0</v>
      </c>
      <c r="AP366" s="190" t="s">
        <v>184</v>
      </c>
      <c r="AR366" s="190" t="s">
        <v>125</v>
      </c>
      <c r="AS366" s="190" t="s">
        <v>77</v>
      </c>
      <c r="AW366" s="190" t="s">
        <v>122</v>
      </c>
      <c r="BC366" s="120" t="e">
        <f>IF(L366="základní",#REF!,0)</f>
        <v>#REF!</v>
      </c>
      <c r="BD366" s="120">
        <f>IF(L366="snížená",#REF!,0)</f>
        <v>0</v>
      </c>
      <c r="BE366" s="120">
        <f>IF(L366="zákl. přenesená",#REF!,0)</f>
        <v>0</v>
      </c>
      <c r="BF366" s="120">
        <f>IF(L366="sníž. přenesená",#REF!,0)</f>
        <v>0</v>
      </c>
      <c r="BG366" s="120">
        <f>IF(L366="nulová",#REF!,0)</f>
        <v>0</v>
      </c>
      <c r="BH366" s="190" t="s">
        <v>75</v>
      </c>
      <c r="BI366" s="120" t="e">
        <f>ROUND(#REF!*H366,2)</f>
        <v>#REF!</v>
      </c>
      <c r="BJ366" s="190" t="s">
        <v>184</v>
      </c>
      <c r="BK366" s="190" t="s">
        <v>521</v>
      </c>
    </row>
    <row r="367" spans="2:63" s="12" customFormat="1">
      <c r="B367" s="128"/>
      <c r="D367" s="122" t="s">
        <v>132</v>
      </c>
      <c r="E367" s="129" t="s">
        <v>1</v>
      </c>
      <c r="F367" s="130" t="s">
        <v>154</v>
      </c>
      <c r="H367" s="131">
        <v>5</v>
      </c>
      <c r="J367" s="128"/>
      <c r="K367" s="132"/>
      <c r="L367" s="133"/>
      <c r="M367" s="133"/>
      <c r="N367" s="133"/>
      <c r="O367" s="133"/>
      <c r="P367" s="133"/>
      <c r="Q367" s="133"/>
      <c r="R367" s="134"/>
      <c r="AR367" s="129" t="s">
        <v>132</v>
      </c>
      <c r="AS367" s="129" t="s">
        <v>77</v>
      </c>
      <c r="AT367" s="12" t="s">
        <v>77</v>
      </c>
      <c r="AU367" s="12" t="s">
        <v>29</v>
      </c>
      <c r="AV367" s="12" t="s">
        <v>75</v>
      </c>
      <c r="AW367" s="129" t="s">
        <v>122</v>
      </c>
    </row>
    <row r="368" spans="2:63" s="10" customFormat="1" ht="22.9" customHeight="1">
      <c r="B368" s="101"/>
      <c r="D368" s="102" t="s">
        <v>66</v>
      </c>
      <c r="E368" s="110" t="s">
        <v>522</v>
      </c>
      <c r="F368" s="110" t="s">
        <v>523</v>
      </c>
      <c r="J368" s="101"/>
      <c r="K368" s="104"/>
      <c r="L368" s="105"/>
      <c r="M368" s="105"/>
      <c r="N368" s="106">
        <f>SUM(N369:N374)</f>
        <v>0</v>
      </c>
      <c r="O368" s="105"/>
      <c r="P368" s="106">
        <f>SUM(P369:P374)</f>
        <v>0</v>
      </c>
      <c r="Q368" s="105"/>
      <c r="R368" s="107">
        <f>SUM(R369:R374)</f>
        <v>0</v>
      </c>
      <c r="AP368" s="102" t="s">
        <v>77</v>
      </c>
      <c r="AR368" s="108" t="s">
        <v>66</v>
      </c>
      <c r="AS368" s="108" t="s">
        <v>75</v>
      </c>
      <c r="AW368" s="102" t="s">
        <v>122</v>
      </c>
      <c r="BI368" s="109" t="e">
        <f>SUM(BI369:BI374)</f>
        <v>#REF!</v>
      </c>
    </row>
    <row r="369" spans="2:63" s="188" customFormat="1" ht="16.5" customHeight="1">
      <c r="B369" s="111"/>
      <c r="C369" s="112" t="s">
        <v>532</v>
      </c>
      <c r="D369" s="112" t="s">
        <v>125</v>
      </c>
      <c r="E369" s="113" t="s">
        <v>525</v>
      </c>
      <c r="F369" s="114" t="s">
        <v>526</v>
      </c>
      <c r="G369" s="115" t="s">
        <v>196</v>
      </c>
      <c r="H369" s="116">
        <v>2</v>
      </c>
      <c r="I369" s="114" t="s">
        <v>1</v>
      </c>
      <c r="J369" s="26"/>
      <c r="K369" s="186" t="s">
        <v>1</v>
      </c>
      <c r="L369" s="117" t="s">
        <v>38</v>
      </c>
      <c r="M369" s="118">
        <v>0</v>
      </c>
      <c r="N369" s="118">
        <f>M369*H369</f>
        <v>0</v>
      </c>
      <c r="O369" s="118">
        <v>0</v>
      </c>
      <c r="P369" s="118">
        <f>O369*H369</f>
        <v>0</v>
      </c>
      <c r="Q369" s="118">
        <v>0</v>
      </c>
      <c r="R369" s="119">
        <f>Q369*H369</f>
        <v>0</v>
      </c>
      <c r="AP369" s="190" t="s">
        <v>184</v>
      </c>
      <c r="AR369" s="190" t="s">
        <v>125</v>
      </c>
      <c r="AS369" s="190" t="s">
        <v>77</v>
      </c>
      <c r="AW369" s="190" t="s">
        <v>122</v>
      </c>
      <c r="BC369" s="120" t="e">
        <f>IF(L369="základní",#REF!,0)</f>
        <v>#REF!</v>
      </c>
      <c r="BD369" s="120">
        <f>IF(L369="snížená",#REF!,0)</f>
        <v>0</v>
      </c>
      <c r="BE369" s="120">
        <f>IF(L369="zákl. přenesená",#REF!,0)</f>
        <v>0</v>
      </c>
      <c r="BF369" s="120">
        <f>IF(L369="sníž. přenesená",#REF!,0)</f>
        <v>0</v>
      </c>
      <c r="BG369" s="120">
        <f>IF(L369="nulová",#REF!,0)</f>
        <v>0</v>
      </c>
      <c r="BH369" s="190" t="s">
        <v>75</v>
      </c>
      <c r="BI369" s="120" t="e">
        <f>ROUND(#REF!*H369,2)</f>
        <v>#REF!</v>
      </c>
      <c r="BJ369" s="190" t="s">
        <v>184</v>
      </c>
      <c r="BK369" s="190" t="s">
        <v>527</v>
      </c>
    </row>
    <row r="370" spans="2:63" s="12" customFormat="1">
      <c r="B370" s="128"/>
      <c r="D370" s="122" t="s">
        <v>132</v>
      </c>
      <c r="E370" s="129" t="s">
        <v>1</v>
      </c>
      <c r="F370" s="130" t="s">
        <v>77</v>
      </c>
      <c r="H370" s="131">
        <v>2</v>
      </c>
      <c r="J370" s="128"/>
      <c r="K370" s="132"/>
      <c r="L370" s="133"/>
      <c r="M370" s="133"/>
      <c r="N370" s="133"/>
      <c r="O370" s="133"/>
      <c r="P370" s="133"/>
      <c r="Q370" s="133"/>
      <c r="R370" s="134"/>
      <c r="AR370" s="129" t="s">
        <v>132</v>
      </c>
      <c r="AS370" s="129" t="s">
        <v>77</v>
      </c>
      <c r="AT370" s="12" t="s">
        <v>77</v>
      </c>
      <c r="AU370" s="12" t="s">
        <v>29</v>
      </c>
      <c r="AV370" s="12" t="s">
        <v>75</v>
      </c>
      <c r="AW370" s="129" t="s">
        <v>122</v>
      </c>
    </row>
    <row r="371" spans="2:63" s="188" customFormat="1" ht="22.5" customHeight="1">
      <c r="B371" s="111"/>
      <c r="C371" s="112" t="s">
        <v>538</v>
      </c>
      <c r="D371" s="112" t="s">
        <v>125</v>
      </c>
      <c r="E371" s="113" t="s">
        <v>529</v>
      </c>
      <c r="F371" s="114" t="s">
        <v>530</v>
      </c>
      <c r="G371" s="115" t="s">
        <v>196</v>
      </c>
      <c r="H371" s="116">
        <v>1</v>
      </c>
      <c r="I371" s="114" t="s">
        <v>1</v>
      </c>
      <c r="J371" s="26"/>
      <c r="K371" s="186" t="s">
        <v>1</v>
      </c>
      <c r="L371" s="117" t="s">
        <v>38</v>
      </c>
      <c r="M371" s="118">
        <v>0</v>
      </c>
      <c r="N371" s="118">
        <f>M371*H371</f>
        <v>0</v>
      </c>
      <c r="O371" s="118">
        <v>0</v>
      </c>
      <c r="P371" s="118">
        <f>O371*H371</f>
        <v>0</v>
      </c>
      <c r="Q371" s="118">
        <v>0</v>
      </c>
      <c r="R371" s="119">
        <f>Q371*H371</f>
        <v>0</v>
      </c>
      <c r="AP371" s="190" t="s">
        <v>184</v>
      </c>
      <c r="AR371" s="190" t="s">
        <v>125</v>
      </c>
      <c r="AS371" s="190" t="s">
        <v>77</v>
      </c>
      <c r="AW371" s="190" t="s">
        <v>122</v>
      </c>
      <c r="BC371" s="120" t="e">
        <f>IF(L371="základní",#REF!,0)</f>
        <v>#REF!</v>
      </c>
      <c r="BD371" s="120">
        <f>IF(L371="snížená",#REF!,0)</f>
        <v>0</v>
      </c>
      <c r="BE371" s="120">
        <f>IF(L371="zákl. přenesená",#REF!,0)</f>
        <v>0</v>
      </c>
      <c r="BF371" s="120">
        <f>IF(L371="sníž. přenesená",#REF!,0)</f>
        <v>0</v>
      </c>
      <c r="BG371" s="120">
        <f>IF(L371="nulová",#REF!,0)</f>
        <v>0</v>
      </c>
      <c r="BH371" s="190" t="s">
        <v>75</v>
      </c>
      <c r="BI371" s="120" t="e">
        <f>ROUND(#REF!*H371,2)</f>
        <v>#REF!</v>
      </c>
      <c r="BJ371" s="190" t="s">
        <v>184</v>
      </c>
      <c r="BK371" s="190" t="s">
        <v>531</v>
      </c>
    </row>
    <row r="372" spans="2:63" s="12" customFormat="1">
      <c r="B372" s="128"/>
      <c r="D372" s="122" t="s">
        <v>132</v>
      </c>
      <c r="E372" s="129" t="s">
        <v>1</v>
      </c>
      <c r="F372" s="130" t="s">
        <v>75</v>
      </c>
      <c r="H372" s="131">
        <v>1</v>
      </c>
      <c r="J372" s="128"/>
      <c r="K372" s="132"/>
      <c r="L372" s="133"/>
      <c r="M372" s="133"/>
      <c r="N372" s="133"/>
      <c r="O372" s="133"/>
      <c r="P372" s="133"/>
      <c r="Q372" s="133"/>
      <c r="R372" s="134"/>
      <c r="AR372" s="129" t="s">
        <v>132</v>
      </c>
      <c r="AS372" s="129" t="s">
        <v>77</v>
      </c>
      <c r="AT372" s="12" t="s">
        <v>77</v>
      </c>
      <c r="AU372" s="12" t="s">
        <v>29</v>
      </c>
      <c r="AV372" s="12" t="s">
        <v>75</v>
      </c>
      <c r="AW372" s="129" t="s">
        <v>122</v>
      </c>
    </row>
    <row r="373" spans="2:63" s="188" customFormat="1" ht="16.5" customHeight="1">
      <c r="B373" s="111"/>
      <c r="C373" s="112" t="s">
        <v>544</v>
      </c>
      <c r="D373" s="112" t="s">
        <v>125</v>
      </c>
      <c r="E373" s="113" t="s">
        <v>533</v>
      </c>
      <c r="F373" s="114" t="s">
        <v>534</v>
      </c>
      <c r="G373" s="115" t="s">
        <v>196</v>
      </c>
      <c r="H373" s="116">
        <v>2</v>
      </c>
      <c r="I373" s="114" t="s">
        <v>1</v>
      </c>
      <c r="J373" s="26"/>
      <c r="K373" s="186" t="s">
        <v>1</v>
      </c>
      <c r="L373" s="117" t="s">
        <v>38</v>
      </c>
      <c r="M373" s="118">
        <v>0</v>
      </c>
      <c r="N373" s="118">
        <f>M373*H373</f>
        <v>0</v>
      </c>
      <c r="O373" s="118">
        <v>0</v>
      </c>
      <c r="P373" s="118">
        <f>O373*H373</f>
        <v>0</v>
      </c>
      <c r="Q373" s="118">
        <v>0</v>
      </c>
      <c r="R373" s="119">
        <f>Q373*H373</f>
        <v>0</v>
      </c>
      <c r="AP373" s="190" t="s">
        <v>184</v>
      </c>
      <c r="AR373" s="190" t="s">
        <v>125</v>
      </c>
      <c r="AS373" s="190" t="s">
        <v>77</v>
      </c>
      <c r="AW373" s="190" t="s">
        <v>122</v>
      </c>
      <c r="BC373" s="120" t="e">
        <f>IF(L373="základní",#REF!,0)</f>
        <v>#REF!</v>
      </c>
      <c r="BD373" s="120">
        <f>IF(L373="snížená",#REF!,0)</f>
        <v>0</v>
      </c>
      <c r="BE373" s="120">
        <f>IF(L373="zákl. přenesená",#REF!,0)</f>
        <v>0</v>
      </c>
      <c r="BF373" s="120">
        <f>IF(L373="sníž. přenesená",#REF!,0)</f>
        <v>0</v>
      </c>
      <c r="BG373" s="120">
        <f>IF(L373="nulová",#REF!,0)</f>
        <v>0</v>
      </c>
      <c r="BH373" s="190" t="s">
        <v>75</v>
      </c>
      <c r="BI373" s="120" t="e">
        <f>ROUND(#REF!*H373,2)</f>
        <v>#REF!</v>
      </c>
      <c r="BJ373" s="190" t="s">
        <v>184</v>
      </c>
      <c r="BK373" s="190" t="s">
        <v>535</v>
      </c>
    </row>
    <row r="374" spans="2:63" s="12" customFormat="1">
      <c r="B374" s="128"/>
      <c r="D374" s="122" t="s">
        <v>132</v>
      </c>
      <c r="E374" s="129" t="s">
        <v>1</v>
      </c>
      <c r="F374" s="130" t="s">
        <v>77</v>
      </c>
      <c r="H374" s="131">
        <v>2</v>
      </c>
      <c r="J374" s="128"/>
      <c r="K374" s="132"/>
      <c r="L374" s="133"/>
      <c r="M374" s="133"/>
      <c r="N374" s="133"/>
      <c r="O374" s="133"/>
      <c r="P374" s="133"/>
      <c r="Q374" s="133"/>
      <c r="R374" s="134"/>
      <c r="AR374" s="129" t="s">
        <v>132</v>
      </c>
      <c r="AS374" s="129" t="s">
        <v>77</v>
      </c>
      <c r="AT374" s="12" t="s">
        <v>77</v>
      </c>
      <c r="AU374" s="12" t="s">
        <v>29</v>
      </c>
      <c r="AV374" s="12" t="s">
        <v>75</v>
      </c>
      <c r="AW374" s="129" t="s">
        <v>122</v>
      </c>
    </row>
    <row r="375" spans="2:63" s="10" customFormat="1" ht="22.9" customHeight="1">
      <c r="B375" s="101"/>
      <c r="D375" s="102" t="s">
        <v>66</v>
      </c>
      <c r="E375" s="110" t="s">
        <v>536</v>
      </c>
      <c r="F375" s="110" t="s">
        <v>537</v>
      </c>
      <c r="J375" s="101"/>
      <c r="K375" s="104"/>
      <c r="L375" s="105"/>
      <c r="M375" s="105"/>
      <c r="N375" s="106">
        <f>SUM(N376:N391)</f>
        <v>105.75598499999998</v>
      </c>
      <c r="O375" s="105"/>
      <c r="P375" s="106">
        <f>SUM(P376:P391)</f>
        <v>3.0370311999999999</v>
      </c>
      <c r="Q375" s="105"/>
      <c r="R375" s="107">
        <f>SUM(R376:R391)</f>
        <v>0</v>
      </c>
      <c r="AP375" s="102" t="s">
        <v>77</v>
      </c>
      <c r="AR375" s="108" t="s">
        <v>66</v>
      </c>
      <c r="AS375" s="108" t="s">
        <v>75</v>
      </c>
      <c r="AW375" s="102" t="s">
        <v>122</v>
      </c>
      <c r="BI375" s="109" t="e">
        <f>SUM(BI376:BI391)</f>
        <v>#REF!</v>
      </c>
    </row>
    <row r="376" spans="2:63" s="188" customFormat="1" ht="16.5" customHeight="1">
      <c r="B376" s="111"/>
      <c r="C376" s="112" t="s">
        <v>549</v>
      </c>
      <c r="D376" s="112" t="s">
        <v>125</v>
      </c>
      <c r="E376" s="113" t="s">
        <v>539</v>
      </c>
      <c r="F376" s="114" t="s">
        <v>540</v>
      </c>
      <c r="G376" s="115" t="s">
        <v>222</v>
      </c>
      <c r="H376" s="116">
        <v>11.76</v>
      </c>
      <c r="I376" s="114" t="s">
        <v>129</v>
      </c>
      <c r="J376" s="26"/>
      <c r="K376" s="186" t="s">
        <v>1</v>
      </c>
      <c r="L376" s="117" t="s">
        <v>38</v>
      </c>
      <c r="M376" s="118">
        <v>0.20899999999999999</v>
      </c>
      <c r="N376" s="118">
        <f>M376*H376</f>
        <v>2.45784</v>
      </c>
      <c r="O376" s="118">
        <v>6.2E-4</v>
      </c>
      <c r="P376" s="118">
        <f>O376*H376</f>
        <v>7.2912000000000003E-3</v>
      </c>
      <c r="Q376" s="118">
        <v>0</v>
      </c>
      <c r="R376" s="119">
        <f>Q376*H376</f>
        <v>0</v>
      </c>
      <c r="AP376" s="190" t="s">
        <v>184</v>
      </c>
      <c r="AR376" s="190" t="s">
        <v>125</v>
      </c>
      <c r="AS376" s="190" t="s">
        <v>77</v>
      </c>
      <c r="AW376" s="190" t="s">
        <v>122</v>
      </c>
      <c r="BC376" s="120" t="e">
        <f>IF(L376="základní",#REF!,0)</f>
        <v>#REF!</v>
      </c>
      <c r="BD376" s="120">
        <f>IF(L376="snížená",#REF!,0)</f>
        <v>0</v>
      </c>
      <c r="BE376" s="120">
        <f>IF(L376="zákl. přenesená",#REF!,0)</f>
        <v>0</v>
      </c>
      <c r="BF376" s="120">
        <f>IF(L376="sníž. přenesená",#REF!,0)</f>
        <v>0</v>
      </c>
      <c r="BG376" s="120">
        <f>IF(L376="nulová",#REF!,0)</f>
        <v>0</v>
      </c>
      <c r="BH376" s="190" t="s">
        <v>75</v>
      </c>
      <c r="BI376" s="120" t="e">
        <f>ROUND(#REF!*H376,2)</f>
        <v>#REF!</v>
      </c>
      <c r="BJ376" s="190" t="s">
        <v>184</v>
      </c>
      <c r="BK376" s="190" t="s">
        <v>541</v>
      </c>
    </row>
    <row r="377" spans="2:63" s="11" customFormat="1">
      <c r="B377" s="121"/>
      <c r="D377" s="122" t="s">
        <v>132</v>
      </c>
      <c r="E377" s="123" t="s">
        <v>1</v>
      </c>
      <c r="F377" s="124" t="s">
        <v>542</v>
      </c>
      <c r="H377" s="123" t="s">
        <v>1</v>
      </c>
      <c r="J377" s="121"/>
      <c r="K377" s="125"/>
      <c r="L377" s="126"/>
      <c r="M377" s="126"/>
      <c r="N377" s="126"/>
      <c r="O377" s="126"/>
      <c r="P377" s="126"/>
      <c r="Q377" s="126"/>
      <c r="R377" s="127"/>
      <c r="AR377" s="123" t="s">
        <v>132</v>
      </c>
      <c r="AS377" s="123" t="s">
        <v>77</v>
      </c>
      <c r="AT377" s="11" t="s">
        <v>75</v>
      </c>
      <c r="AU377" s="11" t="s">
        <v>29</v>
      </c>
      <c r="AV377" s="11" t="s">
        <v>67</v>
      </c>
      <c r="AW377" s="123" t="s">
        <v>122</v>
      </c>
    </row>
    <row r="378" spans="2:63" s="12" customFormat="1">
      <c r="B378" s="128"/>
      <c r="D378" s="122" t="s">
        <v>132</v>
      </c>
      <c r="E378" s="129" t="s">
        <v>1</v>
      </c>
      <c r="F378" s="130" t="s">
        <v>543</v>
      </c>
      <c r="H378" s="131">
        <v>11.76</v>
      </c>
      <c r="J378" s="128"/>
      <c r="K378" s="132"/>
      <c r="L378" s="133"/>
      <c r="M378" s="133"/>
      <c r="N378" s="133"/>
      <c r="O378" s="133"/>
      <c r="P378" s="133"/>
      <c r="Q378" s="133"/>
      <c r="R378" s="134"/>
      <c r="AR378" s="129" t="s">
        <v>132</v>
      </c>
      <c r="AS378" s="129" t="s">
        <v>77</v>
      </c>
      <c r="AT378" s="12" t="s">
        <v>77</v>
      </c>
      <c r="AU378" s="12" t="s">
        <v>29</v>
      </c>
      <c r="AV378" s="12" t="s">
        <v>75</v>
      </c>
      <c r="AW378" s="129" t="s">
        <v>122</v>
      </c>
    </row>
    <row r="379" spans="2:63" s="188" customFormat="1" ht="16.5" customHeight="1">
      <c r="B379" s="111"/>
      <c r="C379" s="135" t="s">
        <v>555</v>
      </c>
      <c r="D379" s="135" t="s">
        <v>213</v>
      </c>
      <c r="E379" s="136" t="s">
        <v>545</v>
      </c>
      <c r="F379" s="137" t="s">
        <v>546</v>
      </c>
      <c r="G379" s="138" t="s">
        <v>137</v>
      </c>
      <c r="H379" s="139">
        <v>1.2350000000000001</v>
      </c>
      <c r="I379" s="137" t="s">
        <v>1</v>
      </c>
      <c r="J379" s="140"/>
      <c r="K379" s="141" t="s">
        <v>1</v>
      </c>
      <c r="L379" s="142" t="s">
        <v>38</v>
      </c>
      <c r="M379" s="118">
        <v>0</v>
      </c>
      <c r="N379" s="118">
        <f>M379*H379</f>
        <v>0</v>
      </c>
      <c r="O379" s="118">
        <v>1.18E-2</v>
      </c>
      <c r="P379" s="118">
        <f>O379*H379</f>
        <v>1.4573000000000001E-2</v>
      </c>
      <c r="Q379" s="118">
        <v>0</v>
      </c>
      <c r="R379" s="119">
        <f>Q379*H379</f>
        <v>0</v>
      </c>
      <c r="AP379" s="190" t="s">
        <v>216</v>
      </c>
      <c r="AR379" s="190" t="s">
        <v>213</v>
      </c>
      <c r="AS379" s="190" t="s">
        <v>77</v>
      </c>
      <c r="AW379" s="190" t="s">
        <v>122</v>
      </c>
      <c r="BC379" s="120" t="e">
        <f>IF(L379="základní",#REF!,0)</f>
        <v>#REF!</v>
      </c>
      <c r="BD379" s="120">
        <f>IF(L379="snížená",#REF!,0)</f>
        <v>0</v>
      </c>
      <c r="BE379" s="120">
        <f>IF(L379="zákl. přenesená",#REF!,0)</f>
        <v>0</v>
      </c>
      <c r="BF379" s="120">
        <f>IF(L379="sníž. přenesená",#REF!,0)</f>
        <v>0</v>
      </c>
      <c r="BG379" s="120">
        <f>IF(L379="nulová",#REF!,0)</f>
        <v>0</v>
      </c>
      <c r="BH379" s="190" t="s">
        <v>75</v>
      </c>
      <c r="BI379" s="120" t="e">
        <f>ROUND(#REF!*H379,2)</f>
        <v>#REF!</v>
      </c>
      <c r="BJ379" s="190" t="s">
        <v>184</v>
      </c>
      <c r="BK379" s="190" t="s">
        <v>547</v>
      </c>
    </row>
    <row r="380" spans="2:63" s="12" customFormat="1">
      <c r="B380" s="128"/>
      <c r="D380" s="122" t="s">
        <v>132</v>
      </c>
      <c r="E380" s="129" t="s">
        <v>1</v>
      </c>
      <c r="F380" s="130" t="s">
        <v>548</v>
      </c>
      <c r="H380" s="131">
        <v>1.2350000000000001</v>
      </c>
      <c r="J380" s="128"/>
      <c r="K380" s="132"/>
      <c r="L380" s="133"/>
      <c r="M380" s="133"/>
      <c r="N380" s="133"/>
      <c r="O380" s="133"/>
      <c r="P380" s="133"/>
      <c r="Q380" s="133"/>
      <c r="R380" s="134"/>
      <c r="AR380" s="129" t="s">
        <v>132</v>
      </c>
      <c r="AS380" s="129" t="s">
        <v>77</v>
      </c>
      <c r="AT380" s="12" t="s">
        <v>77</v>
      </c>
      <c r="AU380" s="12" t="s">
        <v>29</v>
      </c>
      <c r="AV380" s="12" t="s">
        <v>75</v>
      </c>
      <c r="AW380" s="129" t="s">
        <v>122</v>
      </c>
    </row>
    <row r="381" spans="2:63" s="188" customFormat="1" ht="16.5" customHeight="1">
      <c r="B381" s="111"/>
      <c r="C381" s="112" t="s">
        <v>560</v>
      </c>
      <c r="D381" s="112" t="s">
        <v>125</v>
      </c>
      <c r="E381" s="113" t="s">
        <v>550</v>
      </c>
      <c r="F381" s="114" t="s">
        <v>551</v>
      </c>
      <c r="G381" s="115" t="s">
        <v>137</v>
      </c>
      <c r="H381" s="116">
        <v>160.88999999999999</v>
      </c>
      <c r="I381" s="114" t="s">
        <v>427</v>
      </c>
      <c r="J381" s="26"/>
      <c r="K381" s="186" t="s">
        <v>1</v>
      </c>
      <c r="L381" s="117" t="s">
        <v>38</v>
      </c>
      <c r="M381" s="118">
        <v>0.61</v>
      </c>
      <c r="N381" s="118">
        <f>M381*H381</f>
        <v>98.142899999999983</v>
      </c>
      <c r="O381" s="118">
        <v>6.3E-3</v>
      </c>
      <c r="P381" s="118">
        <f>O381*H381</f>
        <v>1.0136069999999999</v>
      </c>
      <c r="Q381" s="118">
        <v>0</v>
      </c>
      <c r="R381" s="119">
        <f>Q381*H381</f>
        <v>0</v>
      </c>
      <c r="AP381" s="190" t="s">
        <v>184</v>
      </c>
      <c r="AR381" s="190" t="s">
        <v>125</v>
      </c>
      <c r="AS381" s="190" t="s">
        <v>77</v>
      </c>
      <c r="AW381" s="190" t="s">
        <v>122</v>
      </c>
      <c r="BC381" s="120" t="e">
        <f>IF(L381="základní",#REF!,0)</f>
        <v>#REF!</v>
      </c>
      <c r="BD381" s="120">
        <f>IF(L381="snížená",#REF!,0)</f>
        <v>0</v>
      </c>
      <c r="BE381" s="120">
        <f>IF(L381="zákl. přenesená",#REF!,0)</f>
        <v>0</v>
      </c>
      <c r="BF381" s="120">
        <f>IF(L381="sníž. přenesená",#REF!,0)</f>
        <v>0</v>
      </c>
      <c r="BG381" s="120">
        <f>IF(L381="nulová",#REF!,0)</f>
        <v>0</v>
      </c>
      <c r="BH381" s="190" t="s">
        <v>75</v>
      </c>
      <c r="BI381" s="120" t="e">
        <f>ROUND(#REF!*H381,2)</f>
        <v>#REF!</v>
      </c>
      <c r="BJ381" s="190" t="s">
        <v>184</v>
      </c>
      <c r="BK381" s="190" t="s">
        <v>552</v>
      </c>
    </row>
    <row r="382" spans="2:63" s="11" customFormat="1">
      <c r="B382" s="121"/>
      <c r="D382" s="122" t="s">
        <v>132</v>
      </c>
      <c r="E382" s="123" t="s">
        <v>1</v>
      </c>
      <c r="F382" s="124" t="s">
        <v>255</v>
      </c>
      <c r="H382" s="123" t="s">
        <v>1</v>
      </c>
      <c r="J382" s="121"/>
      <c r="K382" s="125"/>
      <c r="L382" s="126"/>
      <c r="M382" s="126"/>
      <c r="N382" s="126"/>
      <c r="O382" s="126"/>
      <c r="P382" s="126"/>
      <c r="Q382" s="126"/>
      <c r="R382" s="127"/>
      <c r="AR382" s="123" t="s">
        <v>132</v>
      </c>
      <c r="AS382" s="123" t="s">
        <v>77</v>
      </c>
      <c r="AT382" s="11" t="s">
        <v>75</v>
      </c>
      <c r="AU382" s="11" t="s">
        <v>29</v>
      </c>
      <c r="AV382" s="11" t="s">
        <v>67</v>
      </c>
      <c r="AW382" s="123" t="s">
        <v>122</v>
      </c>
    </row>
    <row r="383" spans="2:63" s="12" customFormat="1">
      <c r="B383" s="128"/>
      <c r="D383" s="122" t="s">
        <v>132</v>
      </c>
      <c r="E383" s="129" t="s">
        <v>1</v>
      </c>
      <c r="F383" s="130" t="s">
        <v>553</v>
      </c>
      <c r="H383" s="131">
        <v>27.09</v>
      </c>
      <c r="J383" s="128"/>
      <c r="K383" s="132"/>
      <c r="L383" s="133"/>
      <c r="M383" s="133"/>
      <c r="N383" s="133"/>
      <c r="O383" s="133"/>
      <c r="P383" s="133"/>
      <c r="Q383" s="133"/>
      <c r="R383" s="134"/>
      <c r="AR383" s="129" t="s">
        <v>132</v>
      </c>
      <c r="AS383" s="129" t="s">
        <v>77</v>
      </c>
      <c r="AT383" s="12" t="s">
        <v>77</v>
      </c>
      <c r="AU383" s="12" t="s">
        <v>29</v>
      </c>
      <c r="AV383" s="12" t="s">
        <v>67</v>
      </c>
      <c r="AW383" s="129" t="s">
        <v>122</v>
      </c>
    </row>
    <row r="384" spans="2:63" s="11" customFormat="1">
      <c r="B384" s="121"/>
      <c r="D384" s="122" t="s">
        <v>132</v>
      </c>
      <c r="E384" s="123" t="s">
        <v>1</v>
      </c>
      <c r="F384" s="124" t="s">
        <v>133</v>
      </c>
      <c r="H384" s="123" t="s">
        <v>1</v>
      </c>
      <c r="J384" s="121"/>
      <c r="K384" s="125"/>
      <c r="L384" s="126"/>
      <c r="M384" s="126"/>
      <c r="N384" s="126"/>
      <c r="O384" s="126"/>
      <c r="P384" s="126"/>
      <c r="Q384" s="126"/>
      <c r="R384" s="127"/>
      <c r="AR384" s="123" t="s">
        <v>132</v>
      </c>
      <c r="AS384" s="123" t="s">
        <v>77</v>
      </c>
      <c r="AT384" s="11" t="s">
        <v>75</v>
      </c>
      <c r="AU384" s="11" t="s">
        <v>29</v>
      </c>
      <c r="AV384" s="11" t="s">
        <v>67</v>
      </c>
      <c r="AW384" s="123" t="s">
        <v>122</v>
      </c>
    </row>
    <row r="385" spans="2:63" s="12" customFormat="1">
      <c r="B385" s="128"/>
      <c r="D385" s="122" t="s">
        <v>132</v>
      </c>
      <c r="E385" s="129" t="s">
        <v>1</v>
      </c>
      <c r="F385" s="130" t="s">
        <v>554</v>
      </c>
      <c r="H385" s="131">
        <v>133.80000000000001</v>
      </c>
      <c r="J385" s="128"/>
      <c r="K385" s="132"/>
      <c r="L385" s="133"/>
      <c r="M385" s="133"/>
      <c r="N385" s="133"/>
      <c r="O385" s="133"/>
      <c r="P385" s="133"/>
      <c r="Q385" s="133"/>
      <c r="R385" s="134"/>
      <c r="AR385" s="129" t="s">
        <v>132</v>
      </c>
      <c r="AS385" s="129" t="s">
        <v>77</v>
      </c>
      <c r="AT385" s="12" t="s">
        <v>77</v>
      </c>
      <c r="AU385" s="12" t="s">
        <v>29</v>
      </c>
      <c r="AV385" s="12" t="s">
        <v>67</v>
      </c>
      <c r="AW385" s="129" t="s">
        <v>122</v>
      </c>
    </row>
    <row r="386" spans="2:63" s="13" customFormat="1">
      <c r="B386" s="147"/>
      <c r="D386" s="122" t="s">
        <v>132</v>
      </c>
      <c r="E386" s="148" t="s">
        <v>1</v>
      </c>
      <c r="F386" s="149" t="s">
        <v>259</v>
      </c>
      <c r="H386" s="150">
        <v>160.89000000000001</v>
      </c>
      <c r="J386" s="147"/>
      <c r="K386" s="151"/>
      <c r="L386" s="152"/>
      <c r="M386" s="152"/>
      <c r="N386" s="152"/>
      <c r="O386" s="152"/>
      <c r="P386" s="152"/>
      <c r="Q386" s="152"/>
      <c r="R386" s="153"/>
      <c r="AR386" s="148" t="s">
        <v>132</v>
      </c>
      <c r="AS386" s="148" t="s">
        <v>77</v>
      </c>
      <c r="AT386" s="13" t="s">
        <v>130</v>
      </c>
      <c r="AU386" s="13" t="s">
        <v>29</v>
      </c>
      <c r="AV386" s="13" t="s">
        <v>75</v>
      </c>
      <c r="AW386" s="148" t="s">
        <v>122</v>
      </c>
    </row>
    <row r="387" spans="2:63" s="188" customFormat="1" ht="16.5" customHeight="1">
      <c r="B387" s="111"/>
      <c r="C387" s="135" t="s">
        <v>564</v>
      </c>
      <c r="D387" s="135" t="s">
        <v>213</v>
      </c>
      <c r="E387" s="136" t="s">
        <v>556</v>
      </c>
      <c r="F387" s="137" t="s">
        <v>557</v>
      </c>
      <c r="G387" s="138" t="s">
        <v>137</v>
      </c>
      <c r="H387" s="139">
        <v>168.935</v>
      </c>
      <c r="I387" s="137" t="s">
        <v>1</v>
      </c>
      <c r="J387" s="140"/>
      <c r="K387" s="141" t="s">
        <v>1</v>
      </c>
      <c r="L387" s="142" t="s">
        <v>38</v>
      </c>
      <c r="M387" s="118">
        <v>0</v>
      </c>
      <c r="N387" s="118">
        <f>M387*H387</f>
        <v>0</v>
      </c>
      <c r="O387" s="118">
        <v>1.18E-2</v>
      </c>
      <c r="P387" s="118">
        <f>O387*H387</f>
        <v>1.993433</v>
      </c>
      <c r="Q387" s="118">
        <v>0</v>
      </c>
      <c r="R387" s="119">
        <f>Q387*H387</f>
        <v>0</v>
      </c>
      <c r="AP387" s="190" t="s">
        <v>216</v>
      </c>
      <c r="AR387" s="190" t="s">
        <v>213</v>
      </c>
      <c r="AS387" s="190" t="s">
        <v>77</v>
      </c>
      <c r="AW387" s="190" t="s">
        <v>122</v>
      </c>
      <c r="BC387" s="120" t="e">
        <f>IF(L387="základní",#REF!,0)</f>
        <v>#REF!</v>
      </c>
      <c r="BD387" s="120">
        <f>IF(L387="snížená",#REF!,0)</f>
        <v>0</v>
      </c>
      <c r="BE387" s="120">
        <f>IF(L387="zákl. přenesená",#REF!,0)</f>
        <v>0</v>
      </c>
      <c r="BF387" s="120">
        <f>IF(L387="sníž. přenesená",#REF!,0)</f>
        <v>0</v>
      </c>
      <c r="BG387" s="120">
        <f>IF(L387="nulová",#REF!,0)</f>
        <v>0</v>
      </c>
      <c r="BH387" s="190" t="s">
        <v>75</v>
      </c>
      <c r="BI387" s="120" t="e">
        <f>ROUND(#REF!*H387,2)</f>
        <v>#REF!</v>
      </c>
      <c r="BJ387" s="190" t="s">
        <v>184</v>
      </c>
      <c r="BK387" s="190" t="s">
        <v>558</v>
      </c>
    </row>
    <row r="388" spans="2:63" s="12" customFormat="1">
      <c r="B388" s="128"/>
      <c r="D388" s="122" t="s">
        <v>132</v>
      </c>
      <c r="E388" s="129" t="s">
        <v>1</v>
      </c>
      <c r="F388" s="130" t="s">
        <v>559</v>
      </c>
      <c r="H388" s="131">
        <v>168.935</v>
      </c>
      <c r="J388" s="128"/>
      <c r="K388" s="132"/>
      <c r="L388" s="133"/>
      <c r="M388" s="133"/>
      <c r="N388" s="133"/>
      <c r="O388" s="133"/>
      <c r="P388" s="133"/>
      <c r="Q388" s="133"/>
      <c r="R388" s="134"/>
      <c r="AR388" s="129" t="s">
        <v>132</v>
      </c>
      <c r="AS388" s="129" t="s">
        <v>77</v>
      </c>
      <c r="AT388" s="12" t="s">
        <v>77</v>
      </c>
      <c r="AU388" s="12" t="s">
        <v>29</v>
      </c>
      <c r="AV388" s="12" t="s">
        <v>75</v>
      </c>
      <c r="AW388" s="129" t="s">
        <v>122</v>
      </c>
    </row>
    <row r="389" spans="2:63" s="188" customFormat="1" ht="16.5" customHeight="1">
      <c r="B389" s="111"/>
      <c r="C389" s="112" t="s">
        <v>570</v>
      </c>
      <c r="D389" s="112" t="s">
        <v>125</v>
      </c>
      <c r="E389" s="113" t="s">
        <v>561</v>
      </c>
      <c r="F389" s="114" t="s">
        <v>562</v>
      </c>
      <c r="G389" s="115" t="s">
        <v>137</v>
      </c>
      <c r="H389" s="116">
        <v>27.09</v>
      </c>
      <c r="I389" s="114" t="s">
        <v>129</v>
      </c>
      <c r="J389" s="26"/>
      <c r="K389" s="186" t="s">
        <v>1</v>
      </c>
      <c r="L389" s="117" t="s">
        <v>38</v>
      </c>
      <c r="M389" s="118">
        <v>4.3999999999999997E-2</v>
      </c>
      <c r="N389" s="118">
        <f>M389*H389</f>
        <v>1.1919599999999999</v>
      </c>
      <c r="O389" s="118">
        <v>2.9999999999999997E-4</v>
      </c>
      <c r="P389" s="118">
        <f>O389*H389</f>
        <v>8.1269999999999988E-3</v>
      </c>
      <c r="Q389" s="118">
        <v>0</v>
      </c>
      <c r="R389" s="119">
        <f>Q389*H389</f>
        <v>0</v>
      </c>
      <c r="AP389" s="190" t="s">
        <v>184</v>
      </c>
      <c r="AR389" s="190" t="s">
        <v>125</v>
      </c>
      <c r="AS389" s="190" t="s">
        <v>77</v>
      </c>
      <c r="AW389" s="190" t="s">
        <v>122</v>
      </c>
      <c r="BC389" s="120" t="e">
        <f>IF(L389="základní",#REF!,0)</f>
        <v>#REF!</v>
      </c>
      <c r="BD389" s="120">
        <f>IF(L389="snížená",#REF!,0)</f>
        <v>0</v>
      </c>
      <c r="BE389" s="120">
        <f>IF(L389="zákl. přenesená",#REF!,0)</f>
        <v>0</v>
      </c>
      <c r="BF389" s="120">
        <f>IF(L389="sníž. přenesená",#REF!,0)</f>
        <v>0</v>
      </c>
      <c r="BG389" s="120">
        <f>IF(L389="nulová",#REF!,0)</f>
        <v>0</v>
      </c>
      <c r="BH389" s="190" t="s">
        <v>75</v>
      </c>
      <c r="BI389" s="120" t="e">
        <f>ROUND(#REF!*H389,2)</f>
        <v>#REF!</v>
      </c>
      <c r="BJ389" s="190" t="s">
        <v>184</v>
      </c>
      <c r="BK389" s="190" t="s">
        <v>563</v>
      </c>
    </row>
    <row r="390" spans="2:63" s="12" customFormat="1">
      <c r="B390" s="128"/>
      <c r="D390" s="122" t="s">
        <v>132</v>
      </c>
      <c r="E390" s="129" t="s">
        <v>1</v>
      </c>
      <c r="F390" s="130" t="s">
        <v>553</v>
      </c>
      <c r="H390" s="131">
        <v>27.09</v>
      </c>
      <c r="J390" s="128"/>
      <c r="K390" s="132"/>
      <c r="L390" s="133"/>
      <c r="M390" s="133"/>
      <c r="N390" s="133"/>
      <c r="O390" s="133"/>
      <c r="P390" s="133"/>
      <c r="Q390" s="133"/>
      <c r="R390" s="134"/>
      <c r="AR390" s="129" t="s">
        <v>132</v>
      </c>
      <c r="AS390" s="129" t="s">
        <v>77</v>
      </c>
      <c r="AT390" s="12" t="s">
        <v>77</v>
      </c>
      <c r="AU390" s="12" t="s">
        <v>29</v>
      </c>
      <c r="AV390" s="12" t="s">
        <v>75</v>
      </c>
      <c r="AW390" s="129" t="s">
        <v>122</v>
      </c>
    </row>
    <row r="391" spans="2:63" s="188" customFormat="1" ht="16.5" customHeight="1">
      <c r="B391" s="111"/>
      <c r="C391" s="112" t="s">
        <v>575</v>
      </c>
      <c r="D391" s="112" t="s">
        <v>125</v>
      </c>
      <c r="E391" s="113" t="s">
        <v>565</v>
      </c>
      <c r="F391" s="114" t="s">
        <v>566</v>
      </c>
      <c r="G391" s="115" t="s">
        <v>157</v>
      </c>
      <c r="H391" s="116">
        <v>3.0369999999999999</v>
      </c>
      <c r="I391" s="114" t="s">
        <v>129</v>
      </c>
      <c r="J391" s="26"/>
      <c r="K391" s="186" t="s">
        <v>1</v>
      </c>
      <c r="L391" s="117" t="s">
        <v>38</v>
      </c>
      <c r="M391" s="118">
        <v>1.3049999999999999</v>
      </c>
      <c r="N391" s="118">
        <f>M391*H391</f>
        <v>3.9632849999999995</v>
      </c>
      <c r="O391" s="118">
        <v>0</v>
      </c>
      <c r="P391" s="118">
        <f>O391*H391</f>
        <v>0</v>
      </c>
      <c r="Q391" s="118">
        <v>0</v>
      </c>
      <c r="R391" s="119">
        <f>Q391*H391</f>
        <v>0</v>
      </c>
      <c r="AP391" s="190" t="s">
        <v>184</v>
      </c>
      <c r="AR391" s="190" t="s">
        <v>125</v>
      </c>
      <c r="AS391" s="190" t="s">
        <v>77</v>
      </c>
      <c r="AW391" s="190" t="s">
        <v>122</v>
      </c>
      <c r="BC391" s="120" t="e">
        <f>IF(L391="základní",#REF!,0)</f>
        <v>#REF!</v>
      </c>
      <c r="BD391" s="120">
        <f>IF(L391="snížená",#REF!,0)</f>
        <v>0</v>
      </c>
      <c r="BE391" s="120">
        <f>IF(L391="zákl. přenesená",#REF!,0)</f>
        <v>0</v>
      </c>
      <c r="BF391" s="120">
        <f>IF(L391="sníž. přenesená",#REF!,0)</f>
        <v>0</v>
      </c>
      <c r="BG391" s="120">
        <f>IF(L391="nulová",#REF!,0)</f>
        <v>0</v>
      </c>
      <c r="BH391" s="190" t="s">
        <v>75</v>
      </c>
      <c r="BI391" s="120" t="e">
        <f>ROUND(#REF!*H391,2)</f>
        <v>#REF!</v>
      </c>
      <c r="BJ391" s="190" t="s">
        <v>184</v>
      </c>
      <c r="BK391" s="190" t="s">
        <v>567</v>
      </c>
    </row>
    <row r="392" spans="2:63" s="10" customFormat="1" ht="22.9" customHeight="1">
      <c r="B392" s="101"/>
      <c r="D392" s="102" t="s">
        <v>66</v>
      </c>
      <c r="E392" s="110" t="s">
        <v>568</v>
      </c>
      <c r="F392" s="110" t="s">
        <v>569</v>
      </c>
      <c r="J392" s="101"/>
      <c r="K392" s="104"/>
      <c r="L392" s="105"/>
      <c r="M392" s="105"/>
      <c r="N392" s="106">
        <f>SUM(N393:N405)</f>
        <v>71.192252000000011</v>
      </c>
      <c r="O392" s="105"/>
      <c r="P392" s="106">
        <f>SUM(P393:P405)</f>
        <v>0.81807439999999998</v>
      </c>
      <c r="Q392" s="105"/>
      <c r="R392" s="107">
        <f>SUM(R393:R405)</f>
        <v>0</v>
      </c>
      <c r="AP392" s="102" t="s">
        <v>77</v>
      </c>
      <c r="AR392" s="108" t="s">
        <v>66</v>
      </c>
      <c r="AS392" s="108" t="s">
        <v>75</v>
      </c>
      <c r="AW392" s="102" t="s">
        <v>122</v>
      </c>
      <c r="BI392" s="109" t="e">
        <f>SUM(BI393:BI405)</f>
        <v>#REF!</v>
      </c>
    </row>
    <row r="393" spans="2:63" s="188" customFormat="1" ht="16.5" customHeight="1">
      <c r="B393" s="111"/>
      <c r="C393" s="112" t="s">
        <v>580</v>
      </c>
      <c r="D393" s="112" t="s">
        <v>125</v>
      </c>
      <c r="E393" s="113" t="s">
        <v>571</v>
      </c>
      <c r="F393" s="114" t="s">
        <v>572</v>
      </c>
      <c r="G393" s="115" t="s">
        <v>137</v>
      </c>
      <c r="H393" s="116">
        <v>87.22</v>
      </c>
      <c r="I393" s="114" t="s">
        <v>1</v>
      </c>
      <c r="J393" s="26"/>
      <c r="K393" s="186" t="s">
        <v>1</v>
      </c>
      <c r="L393" s="117" t="s">
        <v>38</v>
      </c>
      <c r="M393" s="118">
        <v>5.8000000000000003E-2</v>
      </c>
      <c r="N393" s="118">
        <f>M393*H393</f>
        <v>5.0587600000000004</v>
      </c>
      <c r="O393" s="118">
        <v>3.0000000000000001E-5</v>
      </c>
      <c r="P393" s="118">
        <f>O393*H393</f>
        <v>2.6166000000000002E-3</v>
      </c>
      <c r="Q393" s="118">
        <v>0</v>
      </c>
      <c r="R393" s="119">
        <f>Q393*H393</f>
        <v>0</v>
      </c>
      <c r="AP393" s="190" t="s">
        <v>184</v>
      </c>
      <c r="AR393" s="190" t="s">
        <v>125</v>
      </c>
      <c r="AS393" s="190" t="s">
        <v>77</v>
      </c>
      <c r="AW393" s="190" t="s">
        <v>122</v>
      </c>
      <c r="BC393" s="120" t="e">
        <f>IF(L393="základní",#REF!,0)</f>
        <v>#REF!</v>
      </c>
      <c r="BD393" s="120">
        <f>IF(L393="snížená",#REF!,0)</f>
        <v>0</v>
      </c>
      <c r="BE393" s="120">
        <f>IF(L393="zákl. přenesená",#REF!,0)</f>
        <v>0</v>
      </c>
      <c r="BF393" s="120">
        <f>IF(L393="sníž. přenesená",#REF!,0)</f>
        <v>0</v>
      </c>
      <c r="BG393" s="120">
        <f>IF(L393="nulová",#REF!,0)</f>
        <v>0</v>
      </c>
      <c r="BH393" s="190" t="s">
        <v>75</v>
      </c>
      <c r="BI393" s="120" t="e">
        <f>ROUND(#REF!*H393,2)</f>
        <v>#REF!</v>
      </c>
      <c r="BJ393" s="190" t="s">
        <v>184</v>
      </c>
      <c r="BK393" s="190" t="s">
        <v>573</v>
      </c>
    </row>
    <row r="394" spans="2:63" s="12" customFormat="1">
      <c r="B394" s="128"/>
      <c r="D394" s="122" t="s">
        <v>132</v>
      </c>
      <c r="E394" s="129" t="s">
        <v>1</v>
      </c>
      <c r="F394" s="130" t="s">
        <v>574</v>
      </c>
      <c r="H394" s="131">
        <v>87.22</v>
      </c>
      <c r="J394" s="128"/>
      <c r="K394" s="132"/>
      <c r="L394" s="133"/>
      <c r="M394" s="133"/>
      <c r="N394" s="133"/>
      <c r="O394" s="133"/>
      <c r="P394" s="133"/>
      <c r="Q394" s="133"/>
      <c r="R394" s="134"/>
      <c r="AR394" s="129" t="s">
        <v>132</v>
      </c>
      <c r="AS394" s="129" t="s">
        <v>77</v>
      </c>
      <c r="AT394" s="12" t="s">
        <v>77</v>
      </c>
      <c r="AU394" s="12" t="s">
        <v>29</v>
      </c>
      <c r="AV394" s="12" t="s">
        <v>75</v>
      </c>
      <c r="AW394" s="129" t="s">
        <v>122</v>
      </c>
    </row>
    <row r="395" spans="2:63" s="188" customFormat="1" ht="16.5" customHeight="1">
      <c r="B395" s="111"/>
      <c r="C395" s="112" t="s">
        <v>585</v>
      </c>
      <c r="D395" s="112" t="s">
        <v>125</v>
      </c>
      <c r="E395" s="113" t="s">
        <v>576</v>
      </c>
      <c r="F395" s="114" t="s">
        <v>577</v>
      </c>
      <c r="G395" s="115" t="s">
        <v>137</v>
      </c>
      <c r="H395" s="116">
        <v>87.22</v>
      </c>
      <c r="I395" s="114" t="s">
        <v>129</v>
      </c>
      <c r="J395" s="26"/>
      <c r="K395" s="186" t="s">
        <v>1</v>
      </c>
      <c r="L395" s="117" t="s">
        <v>38</v>
      </c>
      <c r="M395" s="118">
        <v>0.27700000000000002</v>
      </c>
      <c r="N395" s="118">
        <f>M395*H395</f>
        <v>24.159940000000002</v>
      </c>
      <c r="O395" s="118">
        <v>2.9999999999999997E-4</v>
      </c>
      <c r="P395" s="118">
        <f>O395*H395</f>
        <v>2.6165999999999998E-2</v>
      </c>
      <c r="Q395" s="118">
        <v>0</v>
      </c>
      <c r="R395" s="119">
        <f>Q395*H395</f>
        <v>0</v>
      </c>
      <c r="AP395" s="190" t="s">
        <v>184</v>
      </c>
      <c r="AR395" s="190" t="s">
        <v>125</v>
      </c>
      <c r="AS395" s="190" t="s">
        <v>77</v>
      </c>
      <c r="AW395" s="190" t="s">
        <v>122</v>
      </c>
      <c r="BC395" s="120" t="e">
        <f>IF(L395="základní",#REF!,0)</f>
        <v>#REF!</v>
      </c>
      <c r="BD395" s="120">
        <f>IF(L395="snížená",#REF!,0)</f>
        <v>0</v>
      </c>
      <c r="BE395" s="120">
        <f>IF(L395="zákl. přenesená",#REF!,0)</f>
        <v>0</v>
      </c>
      <c r="BF395" s="120">
        <f>IF(L395="sníž. přenesená",#REF!,0)</f>
        <v>0</v>
      </c>
      <c r="BG395" s="120">
        <f>IF(L395="nulová",#REF!,0)</f>
        <v>0</v>
      </c>
      <c r="BH395" s="190" t="s">
        <v>75</v>
      </c>
      <c r="BI395" s="120" t="e">
        <f>ROUND(#REF!*H395,2)</f>
        <v>#REF!</v>
      </c>
      <c r="BJ395" s="190" t="s">
        <v>184</v>
      </c>
      <c r="BK395" s="190" t="s">
        <v>578</v>
      </c>
    </row>
    <row r="396" spans="2:63" s="11" customFormat="1">
      <c r="B396" s="121"/>
      <c r="D396" s="122" t="s">
        <v>132</v>
      </c>
      <c r="E396" s="123" t="s">
        <v>1</v>
      </c>
      <c r="F396" s="124" t="s">
        <v>255</v>
      </c>
      <c r="H396" s="123" t="s">
        <v>1</v>
      </c>
      <c r="J396" s="121"/>
      <c r="K396" s="125"/>
      <c r="L396" s="126"/>
      <c r="M396" s="126"/>
      <c r="N396" s="126"/>
      <c r="O396" s="126"/>
      <c r="P396" s="126"/>
      <c r="Q396" s="126"/>
      <c r="R396" s="127"/>
      <c r="AR396" s="123" t="s">
        <v>132</v>
      </c>
      <c r="AS396" s="123" t="s">
        <v>77</v>
      </c>
      <c r="AT396" s="11" t="s">
        <v>75</v>
      </c>
      <c r="AU396" s="11" t="s">
        <v>29</v>
      </c>
      <c r="AV396" s="11" t="s">
        <v>67</v>
      </c>
      <c r="AW396" s="123" t="s">
        <v>122</v>
      </c>
    </row>
    <row r="397" spans="2:63" s="12" customFormat="1">
      <c r="B397" s="128"/>
      <c r="D397" s="122" t="s">
        <v>132</v>
      </c>
      <c r="E397" s="129" t="s">
        <v>1</v>
      </c>
      <c r="F397" s="130" t="s">
        <v>579</v>
      </c>
      <c r="H397" s="131">
        <v>87.22</v>
      </c>
      <c r="J397" s="128"/>
      <c r="K397" s="132"/>
      <c r="L397" s="133"/>
      <c r="M397" s="133"/>
      <c r="N397" s="133"/>
      <c r="O397" s="133"/>
      <c r="P397" s="133"/>
      <c r="Q397" s="133"/>
      <c r="R397" s="134"/>
      <c r="AR397" s="129" t="s">
        <v>132</v>
      </c>
      <c r="AS397" s="129" t="s">
        <v>77</v>
      </c>
      <c r="AT397" s="12" t="s">
        <v>77</v>
      </c>
      <c r="AU397" s="12" t="s">
        <v>29</v>
      </c>
      <c r="AV397" s="12" t="s">
        <v>75</v>
      </c>
      <c r="AW397" s="129" t="s">
        <v>122</v>
      </c>
    </row>
    <row r="398" spans="2:63" s="188" customFormat="1" ht="16.5" customHeight="1">
      <c r="B398" s="111"/>
      <c r="C398" s="135" t="s">
        <v>590</v>
      </c>
      <c r="D398" s="135" t="s">
        <v>213</v>
      </c>
      <c r="E398" s="136" t="s">
        <v>581</v>
      </c>
      <c r="F398" s="137" t="s">
        <v>582</v>
      </c>
      <c r="G398" s="138" t="s">
        <v>137</v>
      </c>
      <c r="H398" s="139">
        <v>91.581000000000003</v>
      </c>
      <c r="I398" s="137" t="s">
        <v>1</v>
      </c>
      <c r="J398" s="140"/>
      <c r="K398" s="141" t="s">
        <v>1</v>
      </c>
      <c r="L398" s="142" t="s">
        <v>38</v>
      </c>
      <c r="M398" s="118">
        <v>0</v>
      </c>
      <c r="N398" s="118">
        <f>M398*H398</f>
        <v>0</v>
      </c>
      <c r="O398" s="118">
        <v>1.8E-3</v>
      </c>
      <c r="P398" s="118">
        <f>O398*H398</f>
        <v>0.16484580000000001</v>
      </c>
      <c r="Q398" s="118">
        <v>0</v>
      </c>
      <c r="R398" s="119">
        <f>Q398*H398</f>
        <v>0</v>
      </c>
      <c r="AP398" s="190" t="s">
        <v>216</v>
      </c>
      <c r="AR398" s="190" t="s">
        <v>213</v>
      </c>
      <c r="AS398" s="190" t="s">
        <v>77</v>
      </c>
      <c r="AW398" s="190" t="s">
        <v>122</v>
      </c>
      <c r="BC398" s="120" t="e">
        <f>IF(L398="základní",#REF!,0)</f>
        <v>#REF!</v>
      </c>
      <c r="BD398" s="120">
        <f>IF(L398="snížená",#REF!,0)</f>
        <v>0</v>
      </c>
      <c r="BE398" s="120">
        <f>IF(L398="zákl. přenesená",#REF!,0)</f>
        <v>0</v>
      </c>
      <c r="BF398" s="120">
        <f>IF(L398="sníž. přenesená",#REF!,0)</f>
        <v>0</v>
      </c>
      <c r="BG398" s="120">
        <f>IF(L398="nulová",#REF!,0)</f>
        <v>0</v>
      </c>
      <c r="BH398" s="190" t="s">
        <v>75</v>
      </c>
      <c r="BI398" s="120" t="e">
        <f>ROUND(#REF!*H398,2)</f>
        <v>#REF!</v>
      </c>
      <c r="BJ398" s="190" t="s">
        <v>184</v>
      </c>
      <c r="BK398" s="190" t="s">
        <v>583</v>
      </c>
    </row>
    <row r="399" spans="2:63" s="12" customFormat="1">
      <c r="B399" s="128"/>
      <c r="D399" s="122" t="s">
        <v>132</v>
      </c>
      <c r="E399" s="129" t="s">
        <v>1</v>
      </c>
      <c r="F399" s="130" t="s">
        <v>584</v>
      </c>
      <c r="H399" s="131">
        <v>91.581000000000003</v>
      </c>
      <c r="J399" s="128"/>
      <c r="K399" s="132"/>
      <c r="L399" s="133"/>
      <c r="M399" s="133"/>
      <c r="N399" s="133"/>
      <c r="O399" s="133"/>
      <c r="P399" s="133"/>
      <c r="Q399" s="133"/>
      <c r="R399" s="134"/>
      <c r="AR399" s="129" t="s">
        <v>132</v>
      </c>
      <c r="AS399" s="129" t="s">
        <v>77</v>
      </c>
      <c r="AT399" s="12" t="s">
        <v>77</v>
      </c>
      <c r="AU399" s="12" t="s">
        <v>29</v>
      </c>
      <c r="AV399" s="12" t="s">
        <v>75</v>
      </c>
      <c r="AW399" s="129" t="s">
        <v>122</v>
      </c>
    </row>
    <row r="400" spans="2:63" s="188" customFormat="1" ht="16.5" customHeight="1">
      <c r="B400" s="111"/>
      <c r="C400" s="112" t="s">
        <v>594</v>
      </c>
      <c r="D400" s="112" t="s">
        <v>125</v>
      </c>
      <c r="E400" s="113" t="s">
        <v>586</v>
      </c>
      <c r="F400" s="114" t="s">
        <v>587</v>
      </c>
      <c r="G400" s="115" t="s">
        <v>222</v>
      </c>
      <c r="H400" s="116">
        <v>82.3</v>
      </c>
      <c r="I400" s="114" t="s">
        <v>1</v>
      </c>
      <c r="J400" s="26"/>
      <c r="K400" s="186" t="s">
        <v>1</v>
      </c>
      <c r="L400" s="117" t="s">
        <v>38</v>
      </c>
      <c r="M400" s="118">
        <v>0.18099999999999999</v>
      </c>
      <c r="N400" s="118">
        <f>M400*H400</f>
        <v>14.896299999999998</v>
      </c>
      <c r="O400" s="118">
        <v>1.0000000000000001E-5</v>
      </c>
      <c r="P400" s="118">
        <f>O400*H400</f>
        <v>8.2300000000000006E-4</v>
      </c>
      <c r="Q400" s="118">
        <v>0</v>
      </c>
      <c r="R400" s="119">
        <f>Q400*H400</f>
        <v>0</v>
      </c>
      <c r="AP400" s="190" t="s">
        <v>184</v>
      </c>
      <c r="AR400" s="190" t="s">
        <v>125</v>
      </c>
      <c r="AS400" s="190" t="s">
        <v>77</v>
      </c>
      <c r="AW400" s="190" t="s">
        <v>122</v>
      </c>
      <c r="BC400" s="120" t="e">
        <f>IF(L400="základní",#REF!,0)</f>
        <v>#REF!</v>
      </c>
      <c r="BD400" s="120">
        <f>IF(L400="snížená",#REF!,0)</f>
        <v>0</v>
      </c>
      <c r="BE400" s="120">
        <f>IF(L400="zákl. přenesená",#REF!,0)</f>
        <v>0</v>
      </c>
      <c r="BF400" s="120">
        <f>IF(L400="sníž. přenesená",#REF!,0)</f>
        <v>0</v>
      </c>
      <c r="BG400" s="120">
        <f>IF(L400="nulová",#REF!,0)</f>
        <v>0</v>
      </c>
      <c r="BH400" s="190" t="s">
        <v>75</v>
      </c>
      <c r="BI400" s="120" t="e">
        <f>ROUND(#REF!*H400,2)</f>
        <v>#REF!</v>
      </c>
      <c r="BJ400" s="190" t="s">
        <v>184</v>
      </c>
      <c r="BK400" s="190" t="s">
        <v>588</v>
      </c>
    </row>
    <row r="401" spans="2:63" s="11" customFormat="1">
      <c r="B401" s="121"/>
      <c r="D401" s="122" t="s">
        <v>132</v>
      </c>
      <c r="E401" s="123" t="s">
        <v>1</v>
      </c>
      <c r="F401" s="124" t="s">
        <v>255</v>
      </c>
      <c r="H401" s="123" t="s">
        <v>1</v>
      </c>
      <c r="J401" s="121"/>
      <c r="K401" s="125"/>
      <c r="L401" s="126"/>
      <c r="M401" s="126"/>
      <c r="N401" s="126"/>
      <c r="O401" s="126"/>
      <c r="P401" s="126"/>
      <c r="Q401" s="126"/>
      <c r="R401" s="127"/>
      <c r="AR401" s="123" t="s">
        <v>132</v>
      </c>
      <c r="AS401" s="123" t="s">
        <v>77</v>
      </c>
      <c r="AT401" s="11" t="s">
        <v>75</v>
      </c>
      <c r="AU401" s="11" t="s">
        <v>29</v>
      </c>
      <c r="AV401" s="11" t="s">
        <v>67</v>
      </c>
      <c r="AW401" s="123" t="s">
        <v>122</v>
      </c>
    </row>
    <row r="402" spans="2:63" s="12" customFormat="1">
      <c r="B402" s="128"/>
      <c r="D402" s="122" t="s">
        <v>132</v>
      </c>
      <c r="E402" s="129" t="s">
        <v>1</v>
      </c>
      <c r="F402" s="130" t="s">
        <v>589</v>
      </c>
      <c r="H402" s="131">
        <v>82.3</v>
      </c>
      <c r="J402" s="128"/>
      <c r="K402" s="132"/>
      <c r="L402" s="133"/>
      <c r="M402" s="133"/>
      <c r="N402" s="133"/>
      <c r="O402" s="133"/>
      <c r="P402" s="133"/>
      <c r="Q402" s="133"/>
      <c r="R402" s="134"/>
      <c r="AR402" s="129" t="s">
        <v>132</v>
      </c>
      <c r="AS402" s="129" t="s">
        <v>77</v>
      </c>
      <c r="AT402" s="12" t="s">
        <v>77</v>
      </c>
      <c r="AU402" s="12" t="s">
        <v>29</v>
      </c>
      <c r="AV402" s="12" t="s">
        <v>75</v>
      </c>
      <c r="AW402" s="129" t="s">
        <v>122</v>
      </c>
    </row>
    <row r="403" spans="2:63" s="188" customFormat="1" ht="16.5" customHeight="1">
      <c r="B403" s="111"/>
      <c r="C403" s="112" t="s">
        <v>600</v>
      </c>
      <c r="D403" s="112" t="s">
        <v>125</v>
      </c>
      <c r="E403" s="113" t="s">
        <v>591</v>
      </c>
      <c r="F403" s="114" t="s">
        <v>592</v>
      </c>
      <c r="G403" s="115" t="s">
        <v>137</v>
      </c>
      <c r="H403" s="116">
        <v>87.22</v>
      </c>
      <c r="I403" s="114" t="s">
        <v>1</v>
      </c>
      <c r="J403" s="26"/>
      <c r="K403" s="186" t="s">
        <v>1</v>
      </c>
      <c r="L403" s="117" t="s">
        <v>38</v>
      </c>
      <c r="M403" s="118">
        <v>0.3</v>
      </c>
      <c r="N403" s="118">
        <f>M403*H403</f>
        <v>26.166</v>
      </c>
      <c r="O403" s="118">
        <v>7.1500000000000001E-3</v>
      </c>
      <c r="P403" s="118">
        <f>O403*H403</f>
        <v>0.62362300000000004</v>
      </c>
      <c r="Q403" s="118">
        <v>0</v>
      </c>
      <c r="R403" s="119">
        <f>Q403*H403</f>
        <v>0</v>
      </c>
      <c r="AP403" s="190" t="s">
        <v>184</v>
      </c>
      <c r="AR403" s="190" t="s">
        <v>125</v>
      </c>
      <c r="AS403" s="190" t="s">
        <v>77</v>
      </c>
      <c r="AW403" s="190" t="s">
        <v>122</v>
      </c>
      <c r="BC403" s="120" t="e">
        <f>IF(L403="základní",#REF!,0)</f>
        <v>#REF!</v>
      </c>
      <c r="BD403" s="120">
        <f>IF(L403="snížená",#REF!,0)</f>
        <v>0</v>
      </c>
      <c r="BE403" s="120">
        <f>IF(L403="zákl. přenesená",#REF!,0)</f>
        <v>0</v>
      </c>
      <c r="BF403" s="120">
        <f>IF(L403="sníž. přenesená",#REF!,0)</f>
        <v>0</v>
      </c>
      <c r="BG403" s="120">
        <f>IF(L403="nulová",#REF!,0)</f>
        <v>0</v>
      </c>
      <c r="BH403" s="190" t="s">
        <v>75</v>
      </c>
      <c r="BI403" s="120" t="e">
        <f>ROUND(#REF!*H403,2)</f>
        <v>#REF!</v>
      </c>
      <c r="BJ403" s="190" t="s">
        <v>184</v>
      </c>
      <c r="BK403" s="190" t="s">
        <v>593</v>
      </c>
    </row>
    <row r="404" spans="2:63" s="12" customFormat="1">
      <c r="B404" s="128"/>
      <c r="D404" s="122" t="s">
        <v>132</v>
      </c>
      <c r="E404" s="129" t="s">
        <v>1</v>
      </c>
      <c r="F404" s="130" t="s">
        <v>574</v>
      </c>
      <c r="H404" s="131">
        <v>87.22</v>
      </c>
      <c r="J404" s="128"/>
      <c r="K404" s="132"/>
      <c r="L404" s="133"/>
      <c r="M404" s="133"/>
      <c r="N404" s="133"/>
      <c r="O404" s="133"/>
      <c r="P404" s="133"/>
      <c r="Q404" s="133"/>
      <c r="R404" s="134"/>
      <c r="AR404" s="129" t="s">
        <v>132</v>
      </c>
      <c r="AS404" s="129" t="s">
        <v>77</v>
      </c>
      <c r="AT404" s="12" t="s">
        <v>77</v>
      </c>
      <c r="AU404" s="12" t="s">
        <v>29</v>
      </c>
      <c r="AV404" s="12" t="s">
        <v>75</v>
      </c>
      <c r="AW404" s="129" t="s">
        <v>122</v>
      </c>
    </row>
    <row r="405" spans="2:63" s="188" customFormat="1" ht="16.5" customHeight="1">
      <c r="B405" s="111"/>
      <c r="C405" s="112" t="s">
        <v>604</v>
      </c>
      <c r="D405" s="112" t="s">
        <v>125</v>
      </c>
      <c r="E405" s="113" t="s">
        <v>595</v>
      </c>
      <c r="F405" s="114" t="s">
        <v>596</v>
      </c>
      <c r="G405" s="115" t="s">
        <v>157</v>
      </c>
      <c r="H405" s="116">
        <v>0.81799999999999995</v>
      </c>
      <c r="I405" s="114" t="s">
        <v>129</v>
      </c>
      <c r="J405" s="26"/>
      <c r="K405" s="186" t="s">
        <v>1</v>
      </c>
      <c r="L405" s="117" t="s">
        <v>38</v>
      </c>
      <c r="M405" s="118">
        <v>1.1140000000000001</v>
      </c>
      <c r="N405" s="118">
        <f>M405*H405</f>
        <v>0.91125200000000006</v>
      </c>
      <c r="O405" s="118">
        <v>0</v>
      </c>
      <c r="P405" s="118">
        <f>O405*H405</f>
        <v>0</v>
      </c>
      <c r="Q405" s="118">
        <v>0</v>
      </c>
      <c r="R405" s="119">
        <f>Q405*H405</f>
        <v>0</v>
      </c>
      <c r="AP405" s="190" t="s">
        <v>184</v>
      </c>
      <c r="AR405" s="190" t="s">
        <v>125</v>
      </c>
      <c r="AS405" s="190" t="s">
        <v>77</v>
      </c>
      <c r="AW405" s="190" t="s">
        <v>122</v>
      </c>
      <c r="BC405" s="120" t="e">
        <f>IF(L405="základní",#REF!,0)</f>
        <v>#REF!</v>
      </c>
      <c r="BD405" s="120">
        <f>IF(L405="snížená",#REF!,0)</f>
        <v>0</v>
      </c>
      <c r="BE405" s="120">
        <f>IF(L405="zákl. přenesená",#REF!,0)</f>
        <v>0</v>
      </c>
      <c r="BF405" s="120">
        <f>IF(L405="sníž. přenesená",#REF!,0)</f>
        <v>0</v>
      </c>
      <c r="BG405" s="120">
        <f>IF(L405="nulová",#REF!,0)</f>
        <v>0</v>
      </c>
      <c r="BH405" s="190" t="s">
        <v>75</v>
      </c>
      <c r="BI405" s="120" t="e">
        <f>ROUND(#REF!*H405,2)</f>
        <v>#REF!</v>
      </c>
      <c r="BJ405" s="190" t="s">
        <v>184</v>
      </c>
      <c r="BK405" s="190" t="s">
        <v>597</v>
      </c>
    </row>
    <row r="406" spans="2:63" s="10" customFormat="1" ht="22.9" customHeight="1">
      <c r="B406" s="101"/>
      <c r="D406" s="102" t="s">
        <v>66</v>
      </c>
      <c r="E406" s="110" t="s">
        <v>598</v>
      </c>
      <c r="F406" s="110" t="s">
        <v>599</v>
      </c>
      <c r="J406" s="101"/>
      <c r="K406" s="104"/>
      <c r="L406" s="105"/>
      <c r="M406" s="105"/>
      <c r="N406" s="106">
        <f>SUM(N407:N424)</f>
        <v>90.855225000000004</v>
      </c>
      <c r="O406" s="105"/>
      <c r="P406" s="106">
        <f>SUM(P407:P424)</f>
        <v>2.246588</v>
      </c>
      <c r="Q406" s="105"/>
      <c r="R406" s="107">
        <f>SUM(R407:R424)</f>
        <v>0</v>
      </c>
      <c r="AP406" s="102" t="s">
        <v>77</v>
      </c>
      <c r="AR406" s="108" t="s">
        <v>66</v>
      </c>
      <c r="AS406" s="108" t="s">
        <v>75</v>
      </c>
      <c r="AW406" s="102" t="s">
        <v>122</v>
      </c>
      <c r="BI406" s="109" t="e">
        <f>SUM(BI407:BI424)</f>
        <v>#REF!</v>
      </c>
    </row>
    <row r="407" spans="2:63" s="188" customFormat="1" ht="16.5" customHeight="1">
      <c r="B407" s="111"/>
      <c r="C407" s="112" t="s">
        <v>613</v>
      </c>
      <c r="D407" s="112" t="s">
        <v>125</v>
      </c>
      <c r="E407" s="113" t="s">
        <v>601</v>
      </c>
      <c r="F407" s="114" t="s">
        <v>572</v>
      </c>
      <c r="G407" s="115" t="s">
        <v>137</v>
      </c>
      <c r="H407" s="116">
        <v>107.8</v>
      </c>
      <c r="I407" s="114" t="s">
        <v>1</v>
      </c>
      <c r="J407" s="26"/>
      <c r="K407" s="186" t="s">
        <v>1</v>
      </c>
      <c r="L407" s="117" t="s">
        <v>38</v>
      </c>
      <c r="M407" s="118">
        <v>5.8000000000000003E-2</v>
      </c>
      <c r="N407" s="118">
        <f>M407*H407</f>
        <v>6.2523999999999997</v>
      </c>
      <c r="O407" s="118">
        <v>3.0000000000000001E-5</v>
      </c>
      <c r="P407" s="118">
        <f>O407*H407</f>
        <v>3.2339999999999999E-3</v>
      </c>
      <c r="Q407" s="118">
        <v>0</v>
      </c>
      <c r="R407" s="119">
        <f>Q407*H407</f>
        <v>0</v>
      </c>
      <c r="AP407" s="190" t="s">
        <v>184</v>
      </c>
      <c r="AR407" s="190" t="s">
        <v>125</v>
      </c>
      <c r="AS407" s="190" t="s">
        <v>77</v>
      </c>
      <c r="AW407" s="190" t="s">
        <v>122</v>
      </c>
      <c r="BC407" s="120" t="e">
        <f>IF(L407="základní",#REF!,0)</f>
        <v>#REF!</v>
      </c>
      <c r="BD407" s="120">
        <f>IF(L407="snížená",#REF!,0)</f>
        <v>0</v>
      </c>
      <c r="BE407" s="120">
        <f>IF(L407="zákl. přenesená",#REF!,0)</f>
        <v>0</v>
      </c>
      <c r="BF407" s="120">
        <f>IF(L407="sníž. přenesená",#REF!,0)</f>
        <v>0</v>
      </c>
      <c r="BG407" s="120">
        <f>IF(L407="nulová",#REF!,0)</f>
        <v>0</v>
      </c>
      <c r="BH407" s="190" t="s">
        <v>75</v>
      </c>
      <c r="BI407" s="120" t="e">
        <f>ROUND(#REF!*H407,2)</f>
        <v>#REF!</v>
      </c>
      <c r="BJ407" s="190" t="s">
        <v>184</v>
      </c>
      <c r="BK407" s="190" t="s">
        <v>602</v>
      </c>
    </row>
    <row r="408" spans="2:63" s="12" customFormat="1">
      <c r="B408" s="128"/>
      <c r="D408" s="122" t="s">
        <v>132</v>
      </c>
      <c r="E408" s="129" t="s">
        <v>1</v>
      </c>
      <c r="F408" s="130" t="s">
        <v>603</v>
      </c>
      <c r="H408" s="131">
        <v>107.8</v>
      </c>
      <c r="J408" s="128"/>
      <c r="K408" s="132"/>
      <c r="L408" s="133"/>
      <c r="M408" s="133"/>
      <c r="N408" s="133"/>
      <c r="O408" s="133"/>
      <c r="P408" s="133"/>
      <c r="Q408" s="133"/>
      <c r="R408" s="134"/>
      <c r="AR408" s="129" t="s">
        <v>132</v>
      </c>
      <c r="AS408" s="129" t="s">
        <v>77</v>
      </c>
      <c r="AT408" s="12" t="s">
        <v>77</v>
      </c>
      <c r="AU408" s="12" t="s">
        <v>29</v>
      </c>
      <c r="AV408" s="12" t="s">
        <v>75</v>
      </c>
      <c r="AW408" s="129" t="s">
        <v>122</v>
      </c>
    </row>
    <row r="409" spans="2:63" s="188" customFormat="1" ht="16.5" customHeight="1">
      <c r="B409" s="111"/>
      <c r="C409" s="112" t="s">
        <v>617</v>
      </c>
      <c r="D409" s="112" t="s">
        <v>125</v>
      </c>
      <c r="E409" s="113" t="s">
        <v>605</v>
      </c>
      <c r="F409" s="114" t="s">
        <v>606</v>
      </c>
      <c r="G409" s="115" t="s">
        <v>137</v>
      </c>
      <c r="H409" s="116">
        <v>116.57</v>
      </c>
      <c r="I409" s="114" t="s">
        <v>1</v>
      </c>
      <c r="J409" s="26"/>
      <c r="K409" s="186" t="s">
        <v>1</v>
      </c>
      <c r="L409" s="117" t="s">
        <v>38</v>
      </c>
      <c r="M409" s="118">
        <v>0.26</v>
      </c>
      <c r="N409" s="118">
        <f>M409*H409</f>
        <v>30.308199999999999</v>
      </c>
      <c r="O409" s="118">
        <v>3.2000000000000002E-3</v>
      </c>
      <c r="P409" s="118">
        <f>O409*H409</f>
        <v>0.37302400000000002</v>
      </c>
      <c r="Q409" s="118">
        <v>0</v>
      </c>
      <c r="R409" s="119">
        <f>Q409*H409</f>
        <v>0</v>
      </c>
      <c r="AP409" s="190" t="s">
        <v>184</v>
      </c>
      <c r="AR409" s="190" t="s">
        <v>125</v>
      </c>
      <c r="AS409" s="190" t="s">
        <v>77</v>
      </c>
      <c r="AW409" s="190" t="s">
        <v>122</v>
      </c>
      <c r="BC409" s="120" t="e">
        <f>IF(L409="základní",#REF!,0)</f>
        <v>#REF!</v>
      </c>
      <c r="BD409" s="120">
        <f>IF(L409="snížená",#REF!,0)</f>
        <v>0</v>
      </c>
      <c r="BE409" s="120">
        <f>IF(L409="zákl. přenesená",#REF!,0)</f>
        <v>0</v>
      </c>
      <c r="BF409" s="120">
        <f>IF(L409="sníž. přenesená",#REF!,0)</f>
        <v>0</v>
      </c>
      <c r="BG409" s="120">
        <f>IF(L409="nulová",#REF!,0)</f>
        <v>0</v>
      </c>
      <c r="BH409" s="190" t="s">
        <v>75</v>
      </c>
      <c r="BI409" s="120" t="e">
        <f>ROUND(#REF!*H409,2)</f>
        <v>#REF!</v>
      </c>
      <c r="BJ409" s="190" t="s">
        <v>184</v>
      </c>
      <c r="BK409" s="190" t="s">
        <v>607</v>
      </c>
    </row>
    <row r="410" spans="2:63" s="11" customFormat="1">
      <c r="B410" s="121"/>
      <c r="D410" s="122" t="s">
        <v>132</v>
      </c>
      <c r="E410" s="123" t="s">
        <v>1</v>
      </c>
      <c r="F410" s="124" t="s">
        <v>255</v>
      </c>
      <c r="H410" s="123" t="s">
        <v>1</v>
      </c>
      <c r="J410" s="121"/>
      <c r="K410" s="125"/>
      <c r="L410" s="126"/>
      <c r="M410" s="126"/>
      <c r="N410" s="126"/>
      <c r="O410" s="126"/>
      <c r="P410" s="126"/>
      <c r="Q410" s="126"/>
      <c r="R410" s="127"/>
      <c r="AR410" s="123" t="s">
        <v>132</v>
      </c>
      <c r="AS410" s="123" t="s">
        <v>77</v>
      </c>
      <c r="AT410" s="11" t="s">
        <v>75</v>
      </c>
      <c r="AU410" s="11" t="s">
        <v>29</v>
      </c>
      <c r="AV410" s="11" t="s">
        <v>67</v>
      </c>
      <c r="AW410" s="123" t="s">
        <v>122</v>
      </c>
    </row>
    <row r="411" spans="2:63" s="12" customFormat="1">
      <c r="B411" s="128"/>
      <c r="D411" s="122" t="s">
        <v>132</v>
      </c>
      <c r="E411" s="129" t="s">
        <v>1</v>
      </c>
      <c r="F411" s="130" t="s">
        <v>608</v>
      </c>
      <c r="H411" s="131">
        <v>77.959999999999994</v>
      </c>
      <c r="J411" s="128"/>
      <c r="K411" s="132"/>
      <c r="L411" s="133"/>
      <c r="M411" s="133"/>
      <c r="N411" s="133"/>
      <c r="O411" s="133"/>
      <c r="P411" s="133"/>
      <c r="Q411" s="133"/>
      <c r="R411" s="134"/>
      <c r="AR411" s="129" t="s">
        <v>132</v>
      </c>
      <c r="AS411" s="129" t="s">
        <v>77</v>
      </c>
      <c r="AT411" s="12" t="s">
        <v>77</v>
      </c>
      <c r="AU411" s="12" t="s">
        <v>29</v>
      </c>
      <c r="AV411" s="12" t="s">
        <v>67</v>
      </c>
      <c r="AW411" s="129" t="s">
        <v>122</v>
      </c>
    </row>
    <row r="412" spans="2:63" s="11" customFormat="1">
      <c r="B412" s="121"/>
      <c r="D412" s="122" t="s">
        <v>132</v>
      </c>
      <c r="E412" s="123" t="s">
        <v>1</v>
      </c>
      <c r="F412" s="124" t="s">
        <v>609</v>
      </c>
      <c r="H412" s="123" t="s">
        <v>1</v>
      </c>
      <c r="J412" s="121"/>
      <c r="K412" s="125"/>
      <c r="L412" s="126"/>
      <c r="M412" s="126"/>
      <c r="N412" s="126"/>
      <c r="O412" s="126"/>
      <c r="P412" s="126"/>
      <c r="Q412" s="126"/>
      <c r="R412" s="127"/>
      <c r="AR412" s="123" t="s">
        <v>132</v>
      </c>
      <c r="AS412" s="123" t="s">
        <v>77</v>
      </c>
      <c r="AT412" s="11" t="s">
        <v>75</v>
      </c>
      <c r="AU412" s="11" t="s">
        <v>29</v>
      </c>
      <c r="AV412" s="11" t="s">
        <v>67</v>
      </c>
      <c r="AW412" s="123" t="s">
        <v>122</v>
      </c>
    </row>
    <row r="413" spans="2:63" s="12" customFormat="1">
      <c r="B413" s="128"/>
      <c r="D413" s="122" t="s">
        <v>132</v>
      </c>
      <c r="E413" s="129" t="s">
        <v>1</v>
      </c>
      <c r="F413" s="130" t="s">
        <v>610</v>
      </c>
      <c r="H413" s="131">
        <v>6.16</v>
      </c>
      <c r="J413" s="128"/>
      <c r="K413" s="132"/>
      <c r="L413" s="133"/>
      <c r="M413" s="133"/>
      <c r="N413" s="133"/>
      <c r="O413" s="133"/>
      <c r="P413" s="133"/>
      <c r="Q413" s="133"/>
      <c r="R413" s="134"/>
      <c r="AR413" s="129" t="s">
        <v>132</v>
      </c>
      <c r="AS413" s="129" t="s">
        <v>77</v>
      </c>
      <c r="AT413" s="12" t="s">
        <v>77</v>
      </c>
      <c r="AU413" s="12" t="s">
        <v>29</v>
      </c>
      <c r="AV413" s="12" t="s">
        <v>67</v>
      </c>
      <c r="AW413" s="129" t="s">
        <v>122</v>
      </c>
    </row>
    <row r="414" spans="2:63" s="11" customFormat="1">
      <c r="B414" s="121"/>
      <c r="D414" s="122" t="s">
        <v>132</v>
      </c>
      <c r="E414" s="123" t="s">
        <v>1</v>
      </c>
      <c r="F414" s="124" t="s">
        <v>133</v>
      </c>
      <c r="H414" s="123" t="s">
        <v>1</v>
      </c>
      <c r="J414" s="121"/>
      <c r="K414" s="125"/>
      <c r="L414" s="126"/>
      <c r="M414" s="126"/>
      <c r="N414" s="126"/>
      <c r="O414" s="126"/>
      <c r="P414" s="126"/>
      <c r="Q414" s="126"/>
      <c r="R414" s="127"/>
      <c r="AR414" s="123" t="s">
        <v>132</v>
      </c>
      <c r="AS414" s="123" t="s">
        <v>77</v>
      </c>
      <c r="AT414" s="11" t="s">
        <v>75</v>
      </c>
      <c r="AU414" s="11" t="s">
        <v>29</v>
      </c>
      <c r="AV414" s="11" t="s">
        <v>67</v>
      </c>
      <c r="AW414" s="123" t="s">
        <v>122</v>
      </c>
    </row>
    <row r="415" spans="2:63" s="12" customFormat="1">
      <c r="B415" s="128"/>
      <c r="D415" s="122" t="s">
        <v>132</v>
      </c>
      <c r="E415" s="129" t="s">
        <v>1</v>
      </c>
      <c r="F415" s="130" t="s">
        <v>611</v>
      </c>
      <c r="H415" s="131">
        <v>29.84</v>
      </c>
      <c r="J415" s="128"/>
      <c r="K415" s="132"/>
      <c r="L415" s="133"/>
      <c r="M415" s="133"/>
      <c r="N415" s="133"/>
      <c r="O415" s="133"/>
      <c r="P415" s="133"/>
      <c r="Q415" s="133"/>
      <c r="R415" s="134"/>
      <c r="AR415" s="129" t="s">
        <v>132</v>
      </c>
      <c r="AS415" s="129" t="s">
        <v>77</v>
      </c>
      <c r="AT415" s="12" t="s">
        <v>77</v>
      </c>
      <c r="AU415" s="12" t="s">
        <v>29</v>
      </c>
      <c r="AV415" s="12" t="s">
        <v>67</v>
      </c>
      <c r="AW415" s="129" t="s">
        <v>122</v>
      </c>
    </row>
    <row r="416" spans="2:63" s="11" customFormat="1">
      <c r="B416" s="121"/>
      <c r="D416" s="122" t="s">
        <v>132</v>
      </c>
      <c r="E416" s="123" t="s">
        <v>1</v>
      </c>
      <c r="F416" s="124" t="s">
        <v>609</v>
      </c>
      <c r="H416" s="123" t="s">
        <v>1</v>
      </c>
      <c r="J416" s="121"/>
      <c r="K416" s="125"/>
      <c r="L416" s="126"/>
      <c r="M416" s="126"/>
      <c r="N416" s="126"/>
      <c r="O416" s="126"/>
      <c r="P416" s="126"/>
      <c r="Q416" s="126"/>
      <c r="R416" s="127"/>
      <c r="AR416" s="123" t="s">
        <v>132</v>
      </c>
      <c r="AS416" s="123" t="s">
        <v>77</v>
      </c>
      <c r="AT416" s="11" t="s">
        <v>75</v>
      </c>
      <c r="AU416" s="11" t="s">
        <v>29</v>
      </c>
      <c r="AV416" s="11" t="s">
        <v>67</v>
      </c>
      <c r="AW416" s="123" t="s">
        <v>122</v>
      </c>
    </row>
    <row r="417" spans="2:63" s="12" customFormat="1">
      <c r="B417" s="128"/>
      <c r="D417" s="122" t="s">
        <v>132</v>
      </c>
      <c r="E417" s="129" t="s">
        <v>1</v>
      </c>
      <c r="F417" s="130" t="s">
        <v>612</v>
      </c>
      <c r="H417" s="131">
        <v>2.61</v>
      </c>
      <c r="J417" s="128"/>
      <c r="K417" s="132"/>
      <c r="L417" s="133"/>
      <c r="M417" s="133"/>
      <c r="N417" s="133"/>
      <c r="O417" s="133"/>
      <c r="P417" s="133"/>
      <c r="Q417" s="133"/>
      <c r="R417" s="134"/>
      <c r="AR417" s="129" t="s">
        <v>132</v>
      </c>
      <c r="AS417" s="129" t="s">
        <v>77</v>
      </c>
      <c r="AT417" s="12" t="s">
        <v>77</v>
      </c>
      <c r="AU417" s="12" t="s">
        <v>29</v>
      </c>
      <c r="AV417" s="12" t="s">
        <v>67</v>
      </c>
      <c r="AW417" s="129" t="s">
        <v>122</v>
      </c>
    </row>
    <row r="418" spans="2:63" s="13" customFormat="1">
      <c r="B418" s="147"/>
      <c r="D418" s="122" t="s">
        <v>132</v>
      </c>
      <c r="E418" s="148" t="s">
        <v>1</v>
      </c>
      <c r="F418" s="149" t="s">
        <v>259</v>
      </c>
      <c r="H418" s="150">
        <v>116.57</v>
      </c>
      <c r="J418" s="147"/>
      <c r="K418" s="151"/>
      <c r="L418" s="152"/>
      <c r="M418" s="152"/>
      <c r="N418" s="152"/>
      <c r="O418" s="152"/>
      <c r="P418" s="152"/>
      <c r="Q418" s="152"/>
      <c r="R418" s="153"/>
      <c r="AR418" s="148" t="s">
        <v>132</v>
      </c>
      <c r="AS418" s="148" t="s">
        <v>77</v>
      </c>
      <c r="AT418" s="13" t="s">
        <v>130</v>
      </c>
      <c r="AU418" s="13" t="s">
        <v>29</v>
      </c>
      <c r="AV418" s="13" t="s">
        <v>75</v>
      </c>
      <c r="AW418" s="148" t="s">
        <v>122</v>
      </c>
    </row>
    <row r="419" spans="2:63" s="188" customFormat="1" ht="16.5" customHeight="1">
      <c r="B419" s="111"/>
      <c r="C419" s="112" t="s">
        <v>623</v>
      </c>
      <c r="D419" s="112" t="s">
        <v>125</v>
      </c>
      <c r="E419" s="113" t="s">
        <v>614</v>
      </c>
      <c r="F419" s="114" t="s">
        <v>615</v>
      </c>
      <c r="G419" s="115" t="s">
        <v>137</v>
      </c>
      <c r="H419" s="116">
        <v>107.8</v>
      </c>
      <c r="I419" s="114" t="s">
        <v>1</v>
      </c>
      <c r="J419" s="26"/>
      <c r="K419" s="186" t="s">
        <v>1</v>
      </c>
      <c r="L419" s="117" t="s">
        <v>38</v>
      </c>
      <c r="M419" s="118">
        <v>0.3</v>
      </c>
      <c r="N419" s="118">
        <f>M419*H419</f>
        <v>32.339999999999996</v>
      </c>
      <c r="O419" s="118">
        <v>7.7000000000000002E-3</v>
      </c>
      <c r="P419" s="118">
        <f>O419*H419</f>
        <v>0.83006000000000002</v>
      </c>
      <c r="Q419" s="118">
        <v>0</v>
      </c>
      <c r="R419" s="119">
        <f>Q419*H419</f>
        <v>0</v>
      </c>
      <c r="AP419" s="190" t="s">
        <v>184</v>
      </c>
      <c r="AR419" s="190" t="s">
        <v>125</v>
      </c>
      <c r="AS419" s="190" t="s">
        <v>77</v>
      </c>
      <c r="AW419" s="190" t="s">
        <v>122</v>
      </c>
      <c r="BC419" s="120" t="e">
        <f>IF(L419="základní",#REF!,0)</f>
        <v>#REF!</v>
      </c>
      <c r="BD419" s="120">
        <f>IF(L419="snížená",#REF!,0)</f>
        <v>0</v>
      </c>
      <c r="BE419" s="120">
        <f>IF(L419="zákl. přenesená",#REF!,0)</f>
        <v>0</v>
      </c>
      <c r="BF419" s="120">
        <f>IF(L419="sníž. přenesená",#REF!,0)</f>
        <v>0</v>
      </c>
      <c r="BG419" s="120">
        <f>IF(L419="nulová",#REF!,0)</f>
        <v>0</v>
      </c>
      <c r="BH419" s="190" t="s">
        <v>75</v>
      </c>
      <c r="BI419" s="120" t="e">
        <f>ROUND(#REF!*H419,2)</f>
        <v>#REF!</v>
      </c>
      <c r="BJ419" s="190" t="s">
        <v>184</v>
      </c>
      <c r="BK419" s="190" t="s">
        <v>616</v>
      </c>
    </row>
    <row r="420" spans="2:63" s="12" customFormat="1">
      <c r="B420" s="128"/>
      <c r="D420" s="122" t="s">
        <v>132</v>
      </c>
      <c r="E420" s="129" t="s">
        <v>1</v>
      </c>
      <c r="F420" s="130" t="s">
        <v>603</v>
      </c>
      <c r="H420" s="131">
        <v>107.8</v>
      </c>
      <c r="J420" s="128"/>
      <c r="K420" s="132"/>
      <c r="L420" s="133"/>
      <c r="M420" s="133"/>
      <c r="N420" s="133"/>
      <c r="O420" s="133"/>
      <c r="P420" s="133"/>
      <c r="Q420" s="133"/>
      <c r="R420" s="134"/>
      <c r="AR420" s="129" t="s">
        <v>132</v>
      </c>
      <c r="AS420" s="129" t="s">
        <v>77</v>
      </c>
      <c r="AT420" s="12" t="s">
        <v>77</v>
      </c>
      <c r="AU420" s="12" t="s">
        <v>29</v>
      </c>
      <c r="AV420" s="12" t="s">
        <v>75</v>
      </c>
      <c r="AW420" s="129" t="s">
        <v>122</v>
      </c>
    </row>
    <row r="421" spans="2:63" s="188" customFormat="1" ht="16.5" customHeight="1">
      <c r="B421" s="111"/>
      <c r="C421" s="112" t="s">
        <v>627</v>
      </c>
      <c r="D421" s="112" t="s">
        <v>125</v>
      </c>
      <c r="E421" s="113" t="s">
        <v>618</v>
      </c>
      <c r="F421" s="114" t="s">
        <v>619</v>
      </c>
      <c r="G421" s="115" t="s">
        <v>137</v>
      </c>
      <c r="H421" s="116">
        <v>539</v>
      </c>
      <c r="I421" s="114" t="s">
        <v>1</v>
      </c>
      <c r="J421" s="26"/>
      <c r="K421" s="186" t="s">
        <v>1</v>
      </c>
      <c r="L421" s="117" t="s">
        <v>38</v>
      </c>
      <c r="M421" s="118">
        <v>3.5000000000000003E-2</v>
      </c>
      <c r="N421" s="118">
        <f>M421*H421</f>
        <v>18.865000000000002</v>
      </c>
      <c r="O421" s="118">
        <v>1.9300000000000001E-3</v>
      </c>
      <c r="P421" s="118">
        <f>O421*H421</f>
        <v>1.04027</v>
      </c>
      <c r="Q421" s="118">
        <v>0</v>
      </c>
      <c r="R421" s="119">
        <f>Q421*H421</f>
        <v>0</v>
      </c>
      <c r="AP421" s="190" t="s">
        <v>184</v>
      </c>
      <c r="AR421" s="190" t="s">
        <v>125</v>
      </c>
      <c r="AS421" s="190" t="s">
        <v>77</v>
      </c>
      <c r="AW421" s="190" t="s">
        <v>122</v>
      </c>
      <c r="BC421" s="120" t="e">
        <f>IF(L421="základní",#REF!,0)</f>
        <v>#REF!</v>
      </c>
      <c r="BD421" s="120">
        <f>IF(L421="snížená",#REF!,0)</f>
        <v>0</v>
      </c>
      <c r="BE421" s="120">
        <f>IF(L421="zákl. přenesená",#REF!,0)</f>
        <v>0</v>
      </c>
      <c r="BF421" s="120">
        <f>IF(L421="sníž. přenesená",#REF!,0)</f>
        <v>0</v>
      </c>
      <c r="BG421" s="120">
        <f>IF(L421="nulová",#REF!,0)</f>
        <v>0</v>
      </c>
      <c r="BH421" s="190" t="s">
        <v>75</v>
      </c>
      <c r="BI421" s="120" t="e">
        <f>ROUND(#REF!*H421,2)</f>
        <v>#REF!</v>
      </c>
      <c r="BJ421" s="190" t="s">
        <v>184</v>
      </c>
      <c r="BK421" s="190" t="s">
        <v>620</v>
      </c>
    </row>
    <row r="422" spans="2:63" s="11" customFormat="1">
      <c r="B422" s="121"/>
      <c r="D422" s="122" t="s">
        <v>132</v>
      </c>
      <c r="E422" s="123" t="s">
        <v>1</v>
      </c>
      <c r="F422" s="124" t="s">
        <v>621</v>
      </c>
      <c r="H422" s="123" t="s">
        <v>1</v>
      </c>
      <c r="J422" s="121"/>
      <c r="K422" s="125"/>
      <c r="L422" s="126"/>
      <c r="M422" s="126"/>
      <c r="N422" s="126"/>
      <c r="O422" s="126"/>
      <c r="P422" s="126"/>
      <c r="Q422" s="126"/>
      <c r="R422" s="127"/>
      <c r="AR422" s="123" t="s">
        <v>132</v>
      </c>
      <c r="AS422" s="123" t="s">
        <v>77</v>
      </c>
      <c r="AT422" s="11" t="s">
        <v>75</v>
      </c>
      <c r="AU422" s="11" t="s">
        <v>29</v>
      </c>
      <c r="AV422" s="11" t="s">
        <v>67</v>
      </c>
      <c r="AW422" s="123" t="s">
        <v>122</v>
      </c>
    </row>
    <row r="423" spans="2:63" s="12" customFormat="1">
      <c r="B423" s="128"/>
      <c r="D423" s="122" t="s">
        <v>132</v>
      </c>
      <c r="E423" s="129" t="s">
        <v>1</v>
      </c>
      <c r="F423" s="130" t="s">
        <v>622</v>
      </c>
      <c r="H423" s="131">
        <v>539</v>
      </c>
      <c r="J423" s="128"/>
      <c r="K423" s="132"/>
      <c r="L423" s="133"/>
      <c r="M423" s="133"/>
      <c r="N423" s="133"/>
      <c r="O423" s="133"/>
      <c r="P423" s="133"/>
      <c r="Q423" s="133"/>
      <c r="R423" s="134"/>
      <c r="AR423" s="129" t="s">
        <v>132</v>
      </c>
      <c r="AS423" s="129" t="s">
        <v>77</v>
      </c>
      <c r="AT423" s="12" t="s">
        <v>77</v>
      </c>
      <c r="AU423" s="12" t="s">
        <v>29</v>
      </c>
      <c r="AV423" s="12" t="s">
        <v>75</v>
      </c>
      <c r="AW423" s="129" t="s">
        <v>122</v>
      </c>
    </row>
    <row r="424" spans="2:63" s="188" customFormat="1" ht="16.5" customHeight="1">
      <c r="B424" s="111"/>
      <c r="C424" s="112" t="s">
        <v>641</v>
      </c>
      <c r="D424" s="112" t="s">
        <v>125</v>
      </c>
      <c r="E424" s="113" t="s">
        <v>624</v>
      </c>
      <c r="F424" s="114" t="s">
        <v>625</v>
      </c>
      <c r="G424" s="115" t="s">
        <v>157</v>
      </c>
      <c r="H424" s="116">
        <v>2.2469999999999999</v>
      </c>
      <c r="I424" s="114" t="s">
        <v>129</v>
      </c>
      <c r="J424" s="26"/>
      <c r="K424" s="186" t="s">
        <v>1</v>
      </c>
      <c r="L424" s="117" t="s">
        <v>38</v>
      </c>
      <c r="M424" s="118">
        <v>1.375</v>
      </c>
      <c r="N424" s="118">
        <f>M424*H424</f>
        <v>3.0896249999999998</v>
      </c>
      <c r="O424" s="118">
        <v>0</v>
      </c>
      <c r="P424" s="118">
        <f>O424*H424</f>
        <v>0</v>
      </c>
      <c r="Q424" s="118">
        <v>0</v>
      </c>
      <c r="R424" s="119">
        <f>Q424*H424</f>
        <v>0</v>
      </c>
      <c r="AP424" s="190" t="s">
        <v>184</v>
      </c>
      <c r="AR424" s="190" t="s">
        <v>125</v>
      </c>
      <c r="AS424" s="190" t="s">
        <v>77</v>
      </c>
      <c r="AW424" s="190" t="s">
        <v>122</v>
      </c>
      <c r="BC424" s="120" t="e">
        <f>IF(L424="základní",#REF!,0)</f>
        <v>#REF!</v>
      </c>
      <c r="BD424" s="120">
        <f>IF(L424="snížená",#REF!,0)</f>
        <v>0</v>
      </c>
      <c r="BE424" s="120">
        <f>IF(L424="zákl. přenesená",#REF!,0)</f>
        <v>0</v>
      </c>
      <c r="BF424" s="120">
        <f>IF(L424="sníž. přenesená",#REF!,0)</f>
        <v>0</v>
      </c>
      <c r="BG424" s="120">
        <f>IF(L424="nulová",#REF!,0)</f>
        <v>0</v>
      </c>
      <c r="BH424" s="190" t="s">
        <v>75</v>
      </c>
      <c r="BI424" s="120" t="e">
        <f>ROUND(#REF!*H424,2)</f>
        <v>#REF!</v>
      </c>
      <c r="BJ424" s="190" t="s">
        <v>184</v>
      </c>
      <c r="BK424" s="190" t="s">
        <v>626</v>
      </c>
    </row>
    <row r="425" spans="2:63" s="10" customFormat="1" ht="22.9" customHeight="1">
      <c r="B425" s="101"/>
      <c r="D425" s="102" t="s">
        <v>66</v>
      </c>
      <c r="E425" s="110" t="s">
        <v>206</v>
      </c>
      <c r="F425" s="110" t="s">
        <v>207</v>
      </c>
      <c r="J425" s="101"/>
      <c r="K425" s="104"/>
      <c r="L425" s="105"/>
      <c r="M425" s="105"/>
      <c r="N425" s="106">
        <f>SUM(N426:N449)</f>
        <v>108.88592600000001</v>
      </c>
      <c r="O425" s="105"/>
      <c r="P425" s="106">
        <f>SUM(P426:P449)</f>
        <v>3.0941263000000001</v>
      </c>
      <c r="Q425" s="105"/>
      <c r="R425" s="107">
        <f>SUM(R426:R449)</f>
        <v>0</v>
      </c>
      <c r="AP425" s="102" t="s">
        <v>77</v>
      </c>
      <c r="AR425" s="108" t="s">
        <v>66</v>
      </c>
      <c r="AS425" s="108" t="s">
        <v>75</v>
      </c>
      <c r="AW425" s="102" t="s">
        <v>122</v>
      </c>
      <c r="BI425" s="109" t="e">
        <f>SUM(BI426:BI449)</f>
        <v>#REF!</v>
      </c>
    </row>
    <row r="426" spans="2:63" s="188" customFormat="1" ht="16.5" customHeight="1">
      <c r="B426" s="111"/>
      <c r="C426" s="112" t="s">
        <v>646</v>
      </c>
      <c r="D426" s="112" t="s">
        <v>125</v>
      </c>
      <c r="E426" s="113" t="s">
        <v>628</v>
      </c>
      <c r="F426" s="114" t="s">
        <v>629</v>
      </c>
      <c r="G426" s="115" t="s">
        <v>137</v>
      </c>
      <c r="H426" s="116">
        <v>157.904</v>
      </c>
      <c r="I426" s="114" t="s">
        <v>427</v>
      </c>
      <c r="J426" s="26"/>
      <c r="K426" s="186" t="s">
        <v>1</v>
      </c>
      <c r="L426" s="117" t="s">
        <v>38</v>
      </c>
      <c r="M426" s="118">
        <v>0.66400000000000003</v>
      </c>
      <c r="N426" s="118">
        <f>M426*H426</f>
        <v>104.84825600000001</v>
      </c>
      <c r="O426" s="118">
        <v>6.0499999999999998E-3</v>
      </c>
      <c r="P426" s="118">
        <f>O426*H426</f>
        <v>0.95531919999999992</v>
      </c>
      <c r="Q426" s="118">
        <v>0</v>
      </c>
      <c r="R426" s="119">
        <f>Q426*H426</f>
        <v>0</v>
      </c>
      <c r="AP426" s="190" t="s">
        <v>184</v>
      </c>
      <c r="AR426" s="190" t="s">
        <v>125</v>
      </c>
      <c r="AS426" s="190" t="s">
        <v>77</v>
      </c>
      <c r="AW426" s="190" t="s">
        <v>122</v>
      </c>
      <c r="BC426" s="120" t="e">
        <f>IF(L426="základní",#REF!,0)</f>
        <v>#REF!</v>
      </c>
      <c r="BD426" s="120">
        <f>IF(L426="snížená",#REF!,0)</f>
        <v>0</v>
      </c>
      <c r="BE426" s="120">
        <f>IF(L426="zákl. přenesená",#REF!,0)</f>
        <v>0</v>
      </c>
      <c r="BF426" s="120">
        <f>IF(L426="sníž. přenesená",#REF!,0)</f>
        <v>0</v>
      </c>
      <c r="BG426" s="120">
        <f>IF(L426="nulová",#REF!,0)</f>
        <v>0</v>
      </c>
      <c r="BH426" s="190" t="s">
        <v>75</v>
      </c>
      <c r="BI426" s="120" t="e">
        <f>ROUND(#REF!*H426,2)</f>
        <v>#REF!</v>
      </c>
      <c r="BJ426" s="190" t="s">
        <v>184</v>
      </c>
      <c r="BK426" s="190" t="s">
        <v>630</v>
      </c>
    </row>
    <row r="427" spans="2:63" s="11" customFormat="1">
      <c r="B427" s="121"/>
      <c r="D427" s="122" t="s">
        <v>132</v>
      </c>
      <c r="E427" s="123" t="s">
        <v>1</v>
      </c>
      <c r="F427" s="124" t="s">
        <v>631</v>
      </c>
      <c r="H427" s="123" t="s">
        <v>1</v>
      </c>
      <c r="J427" s="121"/>
      <c r="K427" s="125"/>
      <c r="L427" s="126"/>
      <c r="M427" s="126"/>
      <c r="N427" s="126"/>
      <c r="O427" s="126"/>
      <c r="P427" s="126"/>
      <c r="Q427" s="126"/>
      <c r="R427" s="127"/>
      <c r="AR427" s="123" t="s">
        <v>132</v>
      </c>
      <c r="AS427" s="123" t="s">
        <v>77</v>
      </c>
      <c r="AT427" s="11" t="s">
        <v>75</v>
      </c>
      <c r="AU427" s="11" t="s">
        <v>29</v>
      </c>
      <c r="AV427" s="11" t="s">
        <v>67</v>
      </c>
      <c r="AW427" s="123" t="s">
        <v>122</v>
      </c>
    </row>
    <row r="428" spans="2:63" s="11" customFormat="1">
      <c r="B428" s="121"/>
      <c r="D428" s="122" t="s">
        <v>132</v>
      </c>
      <c r="E428" s="123" t="s">
        <v>1</v>
      </c>
      <c r="F428" s="124" t="s">
        <v>632</v>
      </c>
      <c r="H428" s="123" t="s">
        <v>1</v>
      </c>
      <c r="J428" s="121"/>
      <c r="K428" s="125"/>
      <c r="L428" s="126"/>
      <c r="M428" s="126"/>
      <c r="N428" s="126"/>
      <c r="O428" s="126"/>
      <c r="P428" s="126"/>
      <c r="Q428" s="126"/>
      <c r="R428" s="127"/>
      <c r="AR428" s="123" t="s">
        <v>132</v>
      </c>
      <c r="AS428" s="123" t="s">
        <v>77</v>
      </c>
      <c r="AT428" s="11" t="s">
        <v>75</v>
      </c>
      <c r="AU428" s="11" t="s">
        <v>29</v>
      </c>
      <c r="AV428" s="11" t="s">
        <v>67</v>
      </c>
      <c r="AW428" s="123" t="s">
        <v>122</v>
      </c>
    </row>
    <row r="429" spans="2:63" s="12" customFormat="1">
      <c r="B429" s="128"/>
      <c r="D429" s="122" t="s">
        <v>132</v>
      </c>
      <c r="E429" s="129" t="s">
        <v>1</v>
      </c>
      <c r="F429" s="130" t="s">
        <v>633</v>
      </c>
      <c r="H429" s="131">
        <v>38.700000000000003</v>
      </c>
      <c r="J429" s="128"/>
      <c r="K429" s="132"/>
      <c r="L429" s="133"/>
      <c r="M429" s="133"/>
      <c r="N429" s="133"/>
      <c r="O429" s="133"/>
      <c r="P429" s="133"/>
      <c r="Q429" s="133"/>
      <c r="R429" s="134"/>
      <c r="AR429" s="129" t="s">
        <v>132</v>
      </c>
      <c r="AS429" s="129" t="s">
        <v>77</v>
      </c>
      <c r="AT429" s="12" t="s">
        <v>77</v>
      </c>
      <c r="AU429" s="12" t="s">
        <v>29</v>
      </c>
      <c r="AV429" s="12" t="s">
        <v>67</v>
      </c>
      <c r="AW429" s="129" t="s">
        <v>122</v>
      </c>
    </row>
    <row r="430" spans="2:63" s="12" customFormat="1">
      <c r="B430" s="128"/>
      <c r="D430" s="122" t="s">
        <v>132</v>
      </c>
      <c r="E430" s="129" t="s">
        <v>1</v>
      </c>
      <c r="F430" s="130" t="s">
        <v>634</v>
      </c>
      <c r="H430" s="131">
        <v>-1.0780000000000001</v>
      </c>
      <c r="J430" s="128"/>
      <c r="K430" s="132"/>
      <c r="L430" s="133"/>
      <c r="M430" s="133"/>
      <c r="N430" s="133"/>
      <c r="O430" s="133"/>
      <c r="P430" s="133"/>
      <c r="Q430" s="133"/>
      <c r="R430" s="134"/>
      <c r="AR430" s="129" t="s">
        <v>132</v>
      </c>
      <c r="AS430" s="129" t="s">
        <v>77</v>
      </c>
      <c r="AT430" s="12" t="s">
        <v>77</v>
      </c>
      <c r="AU430" s="12" t="s">
        <v>29</v>
      </c>
      <c r="AV430" s="12" t="s">
        <v>67</v>
      </c>
      <c r="AW430" s="129" t="s">
        <v>122</v>
      </c>
    </row>
    <row r="431" spans="2:63" s="14" customFormat="1">
      <c r="B431" s="154"/>
      <c r="D431" s="122" t="s">
        <v>132</v>
      </c>
      <c r="E431" s="155" t="s">
        <v>1</v>
      </c>
      <c r="F431" s="156" t="s">
        <v>635</v>
      </c>
      <c r="H431" s="157">
        <v>37.622</v>
      </c>
      <c r="J431" s="154"/>
      <c r="K431" s="158"/>
      <c r="L431" s="159"/>
      <c r="M431" s="159"/>
      <c r="N431" s="159"/>
      <c r="O431" s="159"/>
      <c r="P431" s="159"/>
      <c r="Q431" s="159"/>
      <c r="R431" s="160"/>
      <c r="AR431" s="155" t="s">
        <v>132</v>
      </c>
      <c r="AS431" s="155" t="s">
        <v>77</v>
      </c>
      <c r="AT431" s="14" t="s">
        <v>123</v>
      </c>
      <c r="AU431" s="14" t="s">
        <v>29</v>
      </c>
      <c r="AV431" s="14" t="s">
        <v>67</v>
      </c>
      <c r="AW431" s="155" t="s">
        <v>122</v>
      </c>
    </row>
    <row r="432" spans="2:63" s="11" customFormat="1">
      <c r="B432" s="121"/>
      <c r="D432" s="122" t="s">
        <v>132</v>
      </c>
      <c r="E432" s="123" t="s">
        <v>1</v>
      </c>
      <c r="F432" s="124" t="s">
        <v>133</v>
      </c>
      <c r="H432" s="123" t="s">
        <v>1</v>
      </c>
      <c r="J432" s="121"/>
      <c r="K432" s="125"/>
      <c r="L432" s="126"/>
      <c r="M432" s="126"/>
      <c r="N432" s="126"/>
      <c r="O432" s="126"/>
      <c r="P432" s="126"/>
      <c r="Q432" s="126"/>
      <c r="R432" s="127"/>
      <c r="AR432" s="123" t="s">
        <v>132</v>
      </c>
      <c r="AS432" s="123" t="s">
        <v>77</v>
      </c>
      <c r="AT432" s="11" t="s">
        <v>75</v>
      </c>
      <c r="AU432" s="11" t="s">
        <v>29</v>
      </c>
      <c r="AV432" s="11" t="s">
        <v>67</v>
      </c>
      <c r="AW432" s="123" t="s">
        <v>122</v>
      </c>
    </row>
    <row r="433" spans="2:63" s="11" customFormat="1">
      <c r="B433" s="121"/>
      <c r="D433" s="122" t="s">
        <v>132</v>
      </c>
      <c r="E433" s="123" t="s">
        <v>1</v>
      </c>
      <c r="F433" s="124" t="s">
        <v>444</v>
      </c>
      <c r="H433" s="123" t="s">
        <v>1</v>
      </c>
      <c r="J433" s="121"/>
      <c r="K433" s="125"/>
      <c r="L433" s="126"/>
      <c r="M433" s="126"/>
      <c r="N433" s="126"/>
      <c r="O433" s="126"/>
      <c r="P433" s="126"/>
      <c r="Q433" s="126"/>
      <c r="R433" s="127"/>
      <c r="AR433" s="123" t="s">
        <v>132</v>
      </c>
      <c r="AS433" s="123" t="s">
        <v>77</v>
      </c>
      <c r="AT433" s="11" t="s">
        <v>75</v>
      </c>
      <c r="AU433" s="11" t="s">
        <v>29</v>
      </c>
      <c r="AV433" s="11" t="s">
        <v>67</v>
      </c>
      <c r="AW433" s="123" t="s">
        <v>122</v>
      </c>
    </row>
    <row r="434" spans="2:63" s="12" customFormat="1">
      <c r="B434" s="128"/>
      <c r="D434" s="122" t="s">
        <v>132</v>
      </c>
      <c r="E434" s="129" t="s">
        <v>1</v>
      </c>
      <c r="F434" s="130" t="s">
        <v>636</v>
      </c>
      <c r="H434" s="131">
        <v>39.384</v>
      </c>
      <c r="J434" s="128"/>
      <c r="K434" s="132"/>
      <c r="L434" s="133"/>
      <c r="M434" s="133"/>
      <c r="N434" s="133"/>
      <c r="O434" s="133"/>
      <c r="P434" s="133"/>
      <c r="Q434" s="133"/>
      <c r="R434" s="134"/>
      <c r="AR434" s="129" t="s">
        <v>132</v>
      </c>
      <c r="AS434" s="129" t="s">
        <v>77</v>
      </c>
      <c r="AT434" s="12" t="s">
        <v>77</v>
      </c>
      <c r="AU434" s="12" t="s">
        <v>29</v>
      </c>
      <c r="AV434" s="12" t="s">
        <v>67</v>
      </c>
      <c r="AW434" s="129" t="s">
        <v>122</v>
      </c>
    </row>
    <row r="435" spans="2:63" s="12" customFormat="1">
      <c r="B435" s="128"/>
      <c r="D435" s="122" t="s">
        <v>132</v>
      </c>
      <c r="E435" s="129" t="s">
        <v>1</v>
      </c>
      <c r="F435" s="130" t="s">
        <v>634</v>
      </c>
      <c r="H435" s="131">
        <v>-1.0780000000000001</v>
      </c>
      <c r="J435" s="128"/>
      <c r="K435" s="132"/>
      <c r="L435" s="133"/>
      <c r="M435" s="133"/>
      <c r="N435" s="133"/>
      <c r="O435" s="133"/>
      <c r="P435" s="133"/>
      <c r="Q435" s="133"/>
      <c r="R435" s="134"/>
      <c r="AR435" s="129" t="s">
        <v>132</v>
      </c>
      <c r="AS435" s="129" t="s">
        <v>77</v>
      </c>
      <c r="AT435" s="12" t="s">
        <v>77</v>
      </c>
      <c r="AU435" s="12" t="s">
        <v>29</v>
      </c>
      <c r="AV435" s="12" t="s">
        <v>67</v>
      </c>
      <c r="AW435" s="129" t="s">
        <v>122</v>
      </c>
    </row>
    <row r="436" spans="2:63" s="11" customFormat="1">
      <c r="B436" s="121"/>
      <c r="D436" s="122" t="s">
        <v>132</v>
      </c>
      <c r="E436" s="123" t="s">
        <v>1</v>
      </c>
      <c r="F436" s="124" t="s">
        <v>637</v>
      </c>
      <c r="H436" s="123" t="s">
        <v>1</v>
      </c>
      <c r="J436" s="121"/>
      <c r="K436" s="125"/>
      <c r="L436" s="126"/>
      <c r="M436" s="126"/>
      <c r="N436" s="126"/>
      <c r="O436" s="126"/>
      <c r="P436" s="126"/>
      <c r="Q436" s="126"/>
      <c r="R436" s="127"/>
      <c r="AR436" s="123" t="s">
        <v>132</v>
      </c>
      <c r="AS436" s="123" t="s">
        <v>77</v>
      </c>
      <c r="AT436" s="11" t="s">
        <v>75</v>
      </c>
      <c r="AU436" s="11" t="s">
        <v>29</v>
      </c>
      <c r="AV436" s="11" t="s">
        <v>67</v>
      </c>
      <c r="AW436" s="123" t="s">
        <v>122</v>
      </c>
    </row>
    <row r="437" spans="2:63" s="12" customFormat="1">
      <c r="B437" s="128"/>
      <c r="D437" s="122" t="s">
        <v>132</v>
      </c>
      <c r="E437" s="129" t="s">
        <v>1</v>
      </c>
      <c r="F437" s="130" t="s">
        <v>638</v>
      </c>
      <c r="H437" s="131">
        <v>47.411999999999999</v>
      </c>
      <c r="J437" s="128"/>
      <c r="K437" s="132"/>
      <c r="L437" s="133"/>
      <c r="M437" s="133"/>
      <c r="N437" s="133"/>
      <c r="O437" s="133"/>
      <c r="P437" s="133"/>
      <c r="Q437" s="133"/>
      <c r="R437" s="134"/>
      <c r="AR437" s="129" t="s">
        <v>132</v>
      </c>
      <c r="AS437" s="129" t="s">
        <v>77</v>
      </c>
      <c r="AT437" s="12" t="s">
        <v>77</v>
      </c>
      <c r="AU437" s="12" t="s">
        <v>29</v>
      </c>
      <c r="AV437" s="12" t="s">
        <v>67</v>
      </c>
      <c r="AW437" s="129" t="s">
        <v>122</v>
      </c>
    </row>
    <row r="438" spans="2:63" s="12" customFormat="1">
      <c r="B438" s="128"/>
      <c r="D438" s="122" t="s">
        <v>132</v>
      </c>
      <c r="E438" s="129" t="s">
        <v>1</v>
      </c>
      <c r="F438" s="130" t="s">
        <v>634</v>
      </c>
      <c r="H438" s="131">
        <v>-1.0780000000000001</v>
      </c>
      <c r="J438" s="128"/>
      <c r="K438" s="132"/>
      <c r="L438" s="133"/>
      <c r="M438" s="133"/>
      <c r="N438" s="133"/>
      <c r="O438" s="133"/>
      <c r="P438" s="133"/>
      <c r="Q438" s="133"/>
      <c r="R438" s="134"/>
      <c r="AR438" s="129" t="s">
        <v>132</v>
      </c>
      <c r="AS438" s="129" t="s">
        <v>77</v>
      </c>
      <c r="AT438" s="12" t="s">
        <v>77</v>
      </c>
      <c r="AU438" s="12" t="s">
        <v>29</v>
      </c>
      <c r="AV438" s="12" t="s">
        <v>67</v>
      </c>
      <c r="AW438" s="129" t="s">
        <v>122</v>
      </c>
    </row>
    <row r="439" spans="2:63" s="11" customFormat="1">
      <c r="B439" s="121"/>
      <c r="D439" s="122" t="s">
        <v>132</v>
      </c>
      <c r="E439" s="123" t="s">
        <v>1</v>
      </c>
      <c r="F439" s="124" t="s">
        <v>639</v>
      </c>
      <c r="H439" s="123" t="s">
        <v>1</v>
      </c>
      <c r="J439" s="121"/>
      <c r="K439" s="125"/>
      <c r="L439" s="126"/>
      <c r="M439" s="126"/>
      <c r="N439" s="126"/>
      <c r="O439" s="126"/>
      <c r="P439" s="126"/>
      <c r="Q439" s="126"/>
      <c r="R439" s="127"/>
      <c r="AR439" s="123" t="s">
        <v>132</v>
      </c>
      <c r="AS439" s="123" t="s">
        <v>77</v>
      </c>
      <c r="AT439" s="11" t="s">
        <v>75</v>
      </c>
      <c r="AU439" s="11" t="s">
        <v>29</v>
      </c>
      <c r="AV439" s="11" t="s">
        <v>67</v>
      </c>
      <c r="AW439" s="123" t="s">
        <v>122</v>
      </c>
    </row>
    <row r="440" spans="2:63" s="12" customFormat="1">
      <c r="B440" s="128"/>
      <c r="D440" s="122" t="s">
        <v>132</v>
      </c>
      <c r="E440" s="129" t="s">
        <v>1</v>
      </c>
      <c r="F440" s="130" t="s">
        <v>640</v>
      </c>
      <c r="H440" s="131">
        <v>36.72</v>
      </c>
      <c r="J440" s="128"/>
      <c r="K440" s="132"/>
      <c r="L440" s="133"/>
      <c r="M440" s="133"/>
      <c r="N440" s="133"/>
      <c r="O440" s="133"/>
      <c r="P440" s="133"/>
      <c r="Q440" s="133"/>
      <c r="R440" s="134"/>
      <c r="AR440" s="129" t="s">
        <v>132</v>
      </c>
      <c r="AS440" s="129" t="s">
        <v>77</v>
      </c>
      <c r="AT440" s="12" t="s">
        <v>77</v>
      </c>
      <c r="AU440" s="12" t="s">
        <v>29</v>
      </c>
      <c r="AV440" s="12" t="s">
        <v>67</v>
      </c>
      <c r="AW440" s="129" t="s">
        <v>122</v>
      </c>
    </row>
    <row r="441" spans="2:63" s="12" customFormat="1">
      <c r="B441" s="128"/>
      <c r="D441" s="122" t="s">
        <v>132</v>
      </c>
      <c r="E441" s="129" t="s">
        <v>1</v>
      </c>
      <c r="F441" s="130" t="s">
        <v>634</v>
      </c>
      <c r="H441" s="131">
        <v>-1.0780000000000001</v>
      </c>
      <c r="J441" s="128"/>
      <c r="K441" s="132"/>
      <c r="L441" s="133"/>
      <c r="M441" s="133"/>
      <c r="N441" s="133"/>
      <c r="O441" s="133"/>
      <c r="P441" s="133"/>
      <c r="Q441" s="133"/>
      <c r="R441" s="134"/>
      <c r="AR441" s="129" t="s">
        <v>132</v>
      </c>
      <c r="AS441" s="129" t="s">
        <v>77</v>
      </c>
      <c r="AT441" s="12" t="s">
        <v>77</v>
      </c>
      <c r="AU441" s="12" t="s">
        <v>29</v>
      </c>
      <c r="AV441" s="12" t="s">
        <v>67</v>
      </c>
      <c r="AW441" s="129" t="s">
        <v>122</v>
      </c>
    </row>
    <row r="442" spans="2:63" s="14" customFormat="1">
      <c r="B442" s="154"/>
      <c r="D442" s="122" t="s">
        <v>132</v>
      </c>
      <c r="E442" s="155" t="s">
        <v>1</v>
      </c>
      <c r="F442" s="156" t="s">
        <v>635</v>
      </c>
      <c r="H442" s="157">
        <v>120.28199999999998</v>
      </c>
      <c r="J442" s="154"/>
      <c r="K442" s="158"/>
      <c r="L442" s="159"/>
      <c r="M442" s="159"/>
      <c r="N442" s="159"/>
      <c r="O442" s="159"/>
      <c r="P442" s="159"/>
      <c r="Q442" s="159"/>
      <c r="R442" s="160"/>
      <c r="AR442" s="155" t="s">
        <v>132</v>
      </c>
      <c r="AS442" s="155" t="s">
        <v>77</v>
      </c>
      <c r="AT442" s="14" t="s">
        <v>123</v>
      </c>
      <c r="AU442" s="14" t="s">
        <v>29</v>
      </c>
      <c r="AV442" s="14" t="s">
        <v>67</v>
      </c>
      <c r="AW442" s="155" t="s">
        <v>122</v>
      </c>
    </row>
    <row r="443" spans="2:63" s="13" customFormat="1">
      <c r="B443" s="147"/>
      <c r="D443" s="122" t="s">
        <v>132</v>
      </c>
      <c r="E443" s="148" t="s">
        <v>1</v>
      </c>
      <c r="F443" s="149" t="s">
        <v>259</v>
      </c>
      <c r="H443" s="150">
        <v>157.904</v>
      </c>
      <c r="J443" s="147"/>
      <c r="K443" s="151"/>
      <c r="L443" s="152"/>
      <c r="M443" s="152"/>
      <c r="N443" s="152"/>
      <c r="O443" s="152"/>
      <c r="P443" s="152"/>
      <c r="Q443" s="152"/>
      <c r="R443" s="153"/>
      <c r="AR443" s="148" t="s">
        <v>132</v>
      </c>
      <c r="AS443" s="148" t="s">
        <v>77</v>
      </c>
      <c r="AT443" s="13" t="s">
        <v>130</v>
      </c>
      <c r="AU443" s="13" t="s">
        <v>29</v>
      </c>
      <c r="AV443" s="13" t="s">
        <v>75</v>
      </c>
      <c r="AW443" s="148" t="s">
        <v>122</v>
      </c>
    </row>
    <row r="444" spans="2:63" s="188" customFormat="1" ht="16.5" customHeight="1">
      <c r="B444" s="111"/>
      <c r="C444" s="135" t="s">
        <v>650</v>
      </c>
      <c r="D444" s="135" t="s">
        <v>213</v>
      </c>
      <c r="E444" s="136" t="s">
        <v>642</v>
      </c>
      <c r="F444" s="137" t="s">
        <v>643</v>
      </c>
      <c r="G444" s="138" t="s">
        <v>137</v>
      </c>
      <c r="H444" s="139">
        <v>165.79900000000001</v>
      </c>
      <c r="I444" s="137" t="s">
        <v>427</v>
      </c>
      <c r="J444" s="140"/>
      <c r="K444" s="141" t="s">
        <v>1</v>
      </c>
      <c r="L444" s="142" t="s">
        <v>38</v>
      </c>
      <c r="M444" s="118">
        <v>0</v>
      </c>
      <c r="N444" s="118">
        <f>M444*H444</f>
        <v>0</v>
      </c>
      <c r="O444" s="118">
        <v>1.29E-2</v>
      </c>
      <c r="P444" s="118">
        <f>O444*H444</f>
        <v>2.1388071000000002</v>
      </c>
      <c r="Q444" s="118">
        <v>0</v>
      </c>
      <c r="R444" s="119">
        <f>Q444*H444</f>
        <v>0</v>
      </c>
      <c r="AP444" s="190" t="s">
        <v>216</v>
      </c>
      <c r="AR444" s="190" t="s">
        <v>213</v>
      </c>
      <c r="AS444" s="190" t="s">
        <v>77</v>
      </c>
      <c r="AW444" s="190" t="s">
        <v>122</v>
      </c>
      <c r="BC444" s="120" t="e">
        <f>IF(L444="základní",#REF!,0)</f>
        <v>#REF!</v>
      </c>
      <c r="BD444" s="120">
        <f>IF(L444="snížená",#REF!,0)</f>
        <v>0</v>
      </c>
      <c r="BE444" s="120">
        <f>IF(L444="zákl. přenesená",#REF!,0)</f>
        <v>0</v>
      </c>
      <c r="BF444" s="120">
        <f>IF(L444="sníž. přenesená",#REF!,0)</f>
        <v>0</v>
      </c>
      <c r="BG444" s="120">
        <f>IF(L444="nulová",#REF!,0)</f>
        <v>0</v>
      </c>
      <c r="BH444" s="190" t="s">
        <v>75</v>
      </c>
      <c r="BI444" s="120" t="e">
        <f>ROUND(#REF!*H444,2)</f>
        <v>#REF!</v>
      </c>
      <c r="BJ444" s="190" t="s">
        <v>184</v>
      </c>
      <c r="BK444" s="190" t="s">
        <v>644</v>
      </c>
    </row>
    <row r="445" spans="2:63" s="12" customFormat="1">
      <c r="B445" s="128"/>
      <c r="D445" s="122" t="s">
        <v>132</v>
      </c>
      <c r="E445" s="129" t="s">
        <v>1</v>
      </c>
      <c r="F445" s="130" t="s">
        <v>645</v>
      </c>
      <c r="H445" s="131">
        <v>165.79900000000001</v>
      </c>
      <c r="J445" s="128"/>
      <c r="K445" s="132"/>
      <c r="L445" s="133"/>
      <c r="M445" s="133"/>
      <c r="N445" s="133"/>
      <c r="O445" s="133"/>
      <c r="P445" s="133"/>
      <c r="Q445" s="133"/>
      <c r="R445" s="134"/>
      <c r="AR445" s="129" t="s">
        <v>132</v>
      </c>
      <c r="AS445" s="129" t="s">
        <v>77</v>
      </c>
      <c r="AT445" s="12" t="s">
        <v>77</v>
      </c>
      <c r="AU445" s="12" t="s">
        <v>29</v>
      </c>
      <c r="AV445" s="12" t="s">
        <v>75</v>
      </c>
      <c r="AW445" s="129" t="s">
        <v>122</v>
      </c>
    </row>
    <row r="446" spans="2:63" s="188" customFormat="1" ht="16.5" customHeight="1">
      <c r="B446" s="111"/>
      <c r="C446" s="112" t="s">
        <v>654</v>
      </c>
      <c r="D446" s="112" t="s">
        <v>125</v>
      </c>
      <c r="E446" s="113" t="s">
        <v>220</v>
      </c>
      <c r="F446" s="114" t="s">
        <v>221</v>
      </c>
      <c r="G446" s="115" t="s">
        <v>222</v>
      </c>
      <c r="H446" s="116">
        <v>126.32299999999999</v>
      </c>
      <c r="I446" s="114" t="s">
        <v>1</v>
      </c>
      <c r="J446" s="26"/>
      <c r="K446" s="186" t="s">
        <v>1</v>
      </c>
      <c r="L446" s="117" t="s">
        <v>38</v>
      </c>
      <c r="M446" s="118">
        <v>0</v>
      </c>
      <c r="N446" s="118">
        <f>M446*H446</f>
        <v>0</v>
      </c>
      <c r="O446" s="118">
        <v>0</v>
      </c>
      <c r="P446" s="118">
        <f>O446*H446</f>
        <v>0</v>
      </c>
      <c r="Q446" s="118">
        <v>0</v>
      </c>
      <c r="R446" s="119">
        <f>Q446*H446</f>
        <v>0</v>
      </c>
      <c r="AP446" s="190" t="s">
        <v>184</v>
      </c>
      <c r="AR446" s="190" t="s">
        <v>125</v>
      </c>
      <c r="AS446" s="190" t="s">
        <v>77</v>
      </c>
      <c r="AW446" s="190" t="s">
        <v>122</v>
      </c>
      <c r="BC446" s="120" t="e">
        <f>IF(L446="základní",#REF!,0)</f>
        <v>#REF!</v>
      </c>
      <c r="BD446" s="120">
        <f>IF(L446="snížená",#REF!,0)</f>
        <v>0</v>
      </c>
      <c r="BE446" s="120">
        <f>IF(L446="zákl. přenesená",#REF!,0)</f>
        <v>0</v>
      </c>
      <c r="BF446" s="120">
        <f>IF(L446="sníž. přenesená",#REF!,0)</f>
        <v>0</v>
      </c>
      <c r="BG446" s="120">
        <f>IF(L446="nulová",#REF!,0)</f>
        <v>0</v>
      </c>
      <c r="BH446" s="190" t="s">
        <v>75</v>
      </c>
      <c r="BI446" s="120" t="e">
        <f>ROUND(#REF!*H446,2)</f>
        <v>#REF!</v>
      </c>
      <c r="BJ446" s="190" t="s">
        <v>184</v>
      </c>
      <c r="BK446" s="190" t="s">
        <v>647</v>
      </c>
    </row>
    <row r="447" spans="2:63" s="11" customFormat="1">
      <c r="B447" s="121"/>
      <c r="D447" s="122" t="s">
        <v>132</v>
      </c>
      <c r="E447" s="123" t="s">
        <v>1</v>
      </c>
      <c r="F447" s="124" t="s">
        <v>648</v>
      </c>
      <c r="H447" s="123" t="s">
        <v>1</v>
      </c>
      <c r="J447" s="121"/>
      <c r="K447" s="125"/>
      <c r="L447" s="126"/>
      <c r="M447" s="126"/>
      <c r="N447" s="126"/>
      <c r="O447" s="126"/>
      <c r="P447" s="126"/>
      <c r="Q447" s="126"/>
      <c r="R447" s="127"/>
      <c r="AR447" s="123" t="s">
        <v>132</v>
      </c>
      <c r="AS447" s="123" t="s">
        <v>77</v>
      </c>
      <c r="AT447" s="11" t="s">
        <v>75</v>
      </c>
      <c r="AU447" s="11" t="s">
        <v>29</v>
      </c>
      <c r="AV447" s="11" t="s">
        <v>67</v>
      </c>
      <c r="AW447" s="123" t="s">
        <v>122</v>
      </c>
    </row>
    <row r="448" spans="2:63" s="12" customFormat="1">
      <c r="B448" s="128"/>
      <c r="D448" s="122" t="s">
        <v>132</v>
      </c>
      <c r="E448" s="129" t="s">
        <v>1</v>
      </c>
      <c r="F448" s="130" t="s">
        <v>649</v>
      </c>
      <c r="H448" s="131">
        <v>126.32299999999999</v>
      </c>
      <c r="J448" s="128"/>
      <c r="K448" s="132"/>
      <c r="L448" s="133"/>
      <c r="M448" s="133"/>
      <c r="N448" s="133"/>
      <c r="O448" s="133"/>
      <c r="P448" s="133"/>
      <c r="Q448" s="133"/>
      <c r="R448" s="134"/>
      <c r="AR448" s="129" t="s">
        <v>132</v>
      </c>
      <c r="AS448" s="129" t="s">
        <v>77</v>
      </c>
      <c r="AT448" s="12" t="s">
        <v>77</v>
      </c>
      <c r="AU448" s="12" t="s">
        <v>29</v>
      </c>
      <c r="AV448" s="12" t="s">
        <v>75</v>
      </c>
      <c r="AW448" s="129" t="s">
        <v>122</v>
      </c>
    </row>
    <row r="449" spans="2:63" s="188" customFormat="1" ht="16.5" customHeight="1">
      <c r="B449" s="111"/>
      <c r="C449" s="112" t="s">
        <v>667</v>
      </c>
      <c r="D449" s="112" t="s">
        <v>125</v>
      </c>
      <c r="E449" s="113" t="s">
        <v>227</v>
      </c>
      <c r="F449" s="114" t="s">
        <v>228</v>
      </c>
      <c r="G449" s="115" t="s">
        <v>157</v>
      </c>
      <c r="H449" s="116">
        <v>3.0939999999999999</v>
      </c>
      <c r="I449" s="114" t="s">
        <v>129</v>
      </c>
      <c r="J449" s="26"/>
      <c r="K449" s="186" t="s">
        <v>1</v>
      </c>
      <c r="L449" s="117" t="s">
        <v>38</v>
      </c>
      <c r="M449" s="118">
        <v>1.3049999999999999</v>
      </c>
      <c r="N449" s="118">
        <f>M449*H449</f>
        <v>4.0376699999999994</v>
      </c>
      <c r="O449" s="118">
        <v>0</v>
      </c>
      <c r="P449" s="118">
        <f>O449*H449</f>
        <v>0</v>
      </c>
      <c r="Q449" s="118">
        <v>0</v>
      </c>
      <c r="R449" s="119">
        <f>Q449*H449</f>
        <v>0</v>
      </c>
      <c r="AP449" s="190" t="s">
        <v>184</v>
      </c>
      <c r="AR449" s="190" t="s">
        <v>125</v>
      </c>
      <c r="AS449" s="190" t="s">
        <v>77</v>
      </c>
      <c r="AW449" s="190" t="s">
        <v>122</v>
      </c>
      <c r="BC449" s="120" t="e">
        <f>IF(L449="základní",#REF!,0)</f>
        <v>#REF!</v>
      </c>
      <c r="BD449" s="120">
        <f>IF(L449="snížená",#REF!,0)</f>
        <v>0</v>
      </c>
      <c r="BE449" s="120">
        <f>IF(L449="zákl. přenesená",#REF!,0)</f>
        <v>0</v>
      </c>
      <c r="BF449" s="120">
        <f>IF(L449="sníž. přenesená",#REF!,0)</f>
        <v>0</v>
      </c>
      <c r="BG449" s="120">
        <f>IF(L449="nulová",#REF!,0)</f>
        <v>0</v>
      </c>
      <c r="BH449" s="190" t="s">
        <v>75</v>
      </c>
      <c r="BI449" s="120" t="e">
        <f>ROUND(#REF!*H449,2)</f>
        <v>#REF!</v>
      </c>
      <c r="BJ449" s="190" t="s">
        <v>184</v>
      </c>
      <c r="BK449" s="190" t="s">
        <v>651</v>
      </c>
    </row>
    <row r="450" spans="2:63" s="10" customFormat="1" ht="22.9" customHeight="1">
      <c r="B450" s="101"/>
      <c r="D450" s="102" t="s">
        <v>66</v>
      </c>
      <c r="E450" s="110" t="s">
        <v>652</v>
      </c>
      <c r="F450" s="110" t="s">
        <v>653</v>
      </c>
      <c r="J450" s="101"/>
      <c r="K450" s="104"/>
      <c r="L450" s="105"/>
      <c r="M450" s="105"/>
      <c r="N450" s="106">
        <f>SUM(N451:N499)</f>
        <v>74.878816</v>
      </c>
      <c r="O450" s="105"/>
      <c r="P450" s="106">
        <f>SUM(P451:P499)</f>
        <v>0.32821451000000001</v>
      </c>
      <c r="Q450" s="105"/>
      <c r="R450" s="107">
        <f>SUM(R451:R499)</f>
        <v>0</v>
      </c>
      <c r="AP450" s="102" t="s">
        <v>77</v>
      </c>
      <c r="AR450" s="108" t="s">
        <v>66</v>
      </c>
      <c r="AS450" s="108" t="s">
        <v>75</v>
      </c>
      <c r="AW450" s="102" t="s">
        <v>122</v>
      </c>
      <c r="BI450" s="109" t="e">
        <f>SUM(BI451:BI499)</f>
        <v>#REF!</v>
      </c>
    </row>
    <row r="451" spans="2:63" s="188" customFormat="1" ht="16.5" customHeight="1">
      <c r="B451" s="111"/>
      <c r="C451" s="112" t="s">
        <v>675</v>
      </c>
      <c r="D451" s="112" t="s">
        <v>125</v>
      </c>
      <c r="E451" s="113" t="s">
        <v>655</v>
      </c>
      <c r="F451" s="114" t="s">
        <v>656</v>
      </c>
      <c r="G451" s="115" t="s">
        <v>137</v>
      </c>
      <c r="H451" s="116">
        <v>929.41800000000001</v>
      </c>
      <c r="I451" s="114" t="s">
        <v>129</v>
      </c>
      <c r="J451" s="26"/>
      <c r="K451" s="186" t="s">
        <v>1</v>
      </c>
      <c r="L451" s="117" t="s">
        <v>38</v>
      </c>
      <c r="M451" s="118">
        <v>6.4000000000000001E-2</v>
      </c>
      <c r="N451" s="118">
        <f>M451*H451</f>
        <v>59.482752000000005</v>
      </c>
      <c r="O451" s="118">
        <v>2.9E-4</v>
      </c>
      <c r="P451" s="118">
        <f>O451*H451</f>
        <v>0.26953122000000002</v>
      </c>
      <c r="Q451" s="118">
        <v>0</v>
      </c>
      <c r="R451" s="119">
        <f>Q451*H451</f>
        <v>0</v>
      </c>
      <c r="AP451" s="190" t="s">
        <v>184</v>
      </c>
      <c r="AR451" s="190" t="s">
        <v>125</v>
      </c>
      <c r="AS451" s="190" t="s">
        <v>77</v>
      </c>
      <c r="AW451" s="190" t="s">
        <v>122</v>
      </c>
      <c r="BC451" s="120" t="e">
        <f>IF(L451="základní",#REF!,0)</f>
        <v>#REF!</v>
      </c>
      <c r="BD451" s="120">
        <f>IF(L451="snížená",#REF!,0)</f>
        <v>0</v>
      </c>
      <c r="BE451" s="120">
        <f>IF(L451="zákl. přenesená",#REF!,0)</f>
        <v>0</v>
      </c>
      <c r="BF451" s="120">
        <f>IF(L451="sníž. přenesená",#REF!,0)</f>
        <v>0</v>
      </c>
      <c r="BG451" s="120">
        <f>IF(L451="nulová",#REF!,0)</f>
        <v>0</v>
      </c>
      <c r="BH451" s="190" t="s">
        <v>75</v>
      </c>
      <c r="BI451" s="120" t="e">
        <f>ROUND(#REF!*H451,2)</f>
        <v>#REF!</v>
      </c>
      <c r="BJ451" s="190" t="s">
        <v>184</v>
      </c>
      <c r="BK451" s="190" t="s">
        <v>657</v>
      </c>
    </row>
    <row r="452" spans="2:63" s="11" customFormat="1">
      <c r="B452" s="121"/>
      <c r="D452" s="122" t="s">
        <v>132</v>
      </c>
      <c r="E452" s="123" t="s">
        <v>1</v>
      </c>
      <c r="F452" s="124" t="s">
        <v>658</v>
      </c>
      <c r="H452" s="123" t="s">
        <v>1</v>
      </c>
      <c r="J452" s="121"/>
      <c r="K452" s="125"/>
      <c r="L452" s="126"/>
      <c r="M452" s="126"/>
      <c r="N452" s="126"/>
      <c r="O452" s="126"/>
      <c r="P452" s="126"/>
      <c r="Q452" s="126"/>
      <c r="R452" s="127"/>
      <c r="AR452" s="123" t="s">
        <v>132</v>
      </c>
      <c r="AS452" s="123" t="s">
        <v>77</v>
      </c>
      <c r="AT452" s="11" t="s">
        <v>75</v>
      </c>
      <c r="AU452" s="11" t="s">
        <v>29</v>
      </c>
      <c r="AV452" s="11" t="s">
        <v>67</v>
      </c>
      <c r="AW452" s="123" t="s">
        <v>122</v>
      </c>
    </row>
    <row r="453" spans="2:63" s="11" customFormat="1">
      <c r="B453" s="121"/>
      <c r="D453" s="122" t="s">
        <v>132</v>
      </c>
      <c r="E453" s="123" t="s">
        <v>1</v>
      </c>
      <c r="F453" s="124" t="s">
        <v>255</v>
      </c>
      <c r="H453" s="123" t="s">
        <v>1</v>
      </c>
      <c r="J453" s="121"/>
      <c r="K453" s="125"/>
      <c r="L453" s="126"/>
      <c r="M453" s="126"/>
      <c r="N453" s="126"/>
      <c r="O453" s="126"/>
      <c r="P453" s="126"/>
      <c r="Q453" s="126"/>
      <c r="R453" s="127"/>
      <c r="AR453" s="123" t="s">
        <v>132</v>
      </c>
      <c r="AS453" s="123" t="s">
        <v>77</v>
      </c>
      <c r="AT453" s="11" t="s">
        <v>75</v>
      </c>
      <c r="AU453" s="11" t="s">
        <v>29</v>
      </c>
      <c r="AV453" s="11" t="s">
        <v>67</v>
      </c>
      <c r="AW453" s="123" t="s">
        <v>122</v>
      </c>
    </row>
    <row r="454" spans="2:63" s="12" customFormat="1">
      <c r="B454" s="128"/>
      <c r="D454" s="122" t="s">
        <v>132</v>
      </c>
      <c r="E454" s="129" t="s">
        <v>1</v>
      </c>
      <c r="F454" s="130" t="s">
        <v>659</v>
      </c>
      <c r="H454" s="131">
        <v>192.27</v>
      </c>
      <c r="J454" s="128"/>
      <c r="K454" s="132"/>
      <c r="L454" s="133"/>
      <c r="M454" s="133"/>
      <c r="N454" s="133"/>
      <c r="O454" s="133"/>
      <c r="P454" s="133"/>
      <c r="Q454" s="133"/>
      <c r="R454" s="134"/>
      <c r="AR454" s="129" t="s">
        <v>132</v>
      </c>
      <c r="AS454" s="129" t="s">
        <v>77</v>
      </c>
      <c r="AT454" s="12" t="s">
        <v>77</v>
      </c>
      <c r="AU454" s="12" t="s">
        <v>29</v>
      </c>
      <c r="AV454" s="12" t="s">
        <v>67</v>
      </c>
      <c r="AW454" s="129" t="s">
        <v>122</v>
      </c>
    </row>
    <row r="455" spans="2:63" s="11" customFormat="1">
      <c r="B455" s="121"/>
      <c r="D455" s="122" t="s">
        <v>132</v>
      </c>
      <c r="E455" s="123" t="s">
        <v>1</v>
      </c>
      <c r="F455" s="124" t="s">
        <v>133</v>
      </c>
      <c r="H455" s="123" t="s">
        <v>1</v>
      </c>
      <c r="J455" s="121"/>
      <c r="K455" s="125"/>
      <c r="L455" s="126"/>
      <c r="M455" s="126"/>
      <c r="N455" s="126"/>
      <c r="O455" s="126"/>
      <c r="P455" s="126"/>
      <c r="Q455" s="126"/>
      <c r="R455" s="127"/>
      <c r="AR455" s="123" t="s">
        <v>132</v>
      </c>
      <c r="AS455" s="123" t="s">
        <v>77</v>
      </c>
      <c r="AT455" s="11" t="s">
        <v>75</v>
      </c>
      <c r="AU455" s="11" t="s">
        <v>29</v>
      </c>
      <c r="AV455" s="11" t="s">
        <v>67</v>
      </c>
      <c r="AW455" s="123" t="s">
        <v>122</v>
      </c>
    </row>
    <row r="456" spans="2:63" s="12" customFormat="1">
      <c r="B456" s="128"/>
      <c r="D456" s="122" t="s">
        <v>132</v>
      </c>
      <c r="E456" s="129" t="s">
        <v>1</v>
      </c>
      <c r="F456" s="130" t="s">
        <v>660</v>
      </c>
      <c r="H456" s="131">
        <v>69.804000000000002</v>
      </c>
      <c r="J456" s="128"/>
      <c r="K456" s="132"/>
      <c r="L456" s="133"/>
      <c r="M456" s="133"/>
      <c r="N456" s="133"/>
      <c r="O456" s="133"/>
      <c r="P456" s="133"/>
      <c r="Q456" s="133"/>
      <c r="R456" s="134"/>
      <c r="AR456" s="129" t="s">
        <v>132</v>
      </c>
      <c r="AS456" s="129" t="s">
        <v>77</v>
      </c>
      <c r="AT456" s="12" t="s">
        <v>77</v>
      </c>
      <c r="AU456" s="12" t="s">
        <v>29</v>
      </c>
      <c r="AV456" s="12" t="s">
        <v>67</v>
      </c>
      <c r="AW456" s="129" t="s">
        <v>122</v>
      </c>
    </row>
    <row r="457" spans="2:63" s="11" customFormat="1">
      <c r="B457" s="121"/>
      <c r="D457" s="122" t="s">
        <v>132</v>
      </c>
      <c r="E457" s="123" t="s">
        <v>1</v>
      </c>
      <c r="F457" s="124" t="s">
        <v>661</v>
      </c>
      <c r="H457" s="123" t="s">
        <v>1</v>
      </c>
      <c r="J457" s="121"/>
      <c r="K457" s="125"/>
      <c r="L457" s="126"/>
      <c r="M457" s="126"/>
      <c r="N457" s="126"/>
      <c r="O457" s="126"/>
      <c r="P457" s="126"/>
      <c r="Q457" s="126"/>
      <c r="R457" s="127"/>
      <c r="AR457" s="123" t="s">
        <v>132</v>
      </c>
      <c r="AS457" s="123" t="s">
        <v>77</v>
      </c>
      <c r="AT457" s="11" t="s">
        <v>75</v>
      </c>
      <c r="AU457" s="11" t="s">
        <v>29</v>
      </c>
      <c r="AV457" s="11" t="s">
        <v>67</v>
      </c>
      <c r="AW457" s="123" t="s">
        <v>122</v>
      </c>
    </row>
    <row r="458" spans="2:63" s="11" customFormat="1">
      <c r="B458" s="121"/>
      <c r="D458" s="122" t="s">
        <v>132</v>
      </c>
      <c r="E458" s="123" t="s">
        <v>1</v>
      </c>
      <c r="F458" s="124" t="s">
        <v>255</v>
      </c>
      <c r="H458" s="123" t="s">
        <v>1</v>
      </c>
      <c r="J458" s="121"/>
      <c r="K458" s="125"/>
      <c r="L458" s="126"/>
      <c r="M458" s="126"/>
      <c r="N458" s="126"/>
      <c r="O458" s="126"/>
      <c r="P458" s="126"/>
      <c r="Q458" s="126"/>
      <c r="R458" s="127"/>
      <c r="AR458" s="123" t="s">
        <v>132</v>
      </c>
      <c r="AS458" s="123" t="s">
        <v>77</v>
      </c>
      <c r="AT458" s="11" t="s">
        <v>75</v>
      </c>
      <c r="AU458" s="11" t="s">
        <v>29</v>
      </c>
      <c r="AV458" s="11" t="s">
        <v>67</v>
      </c>
      <c r="AW458" s="123" t="s">
        <v>122</v>
      </c>
    </row>
    <row r="459" spans="2:63" s="12" customFormat="1">
      <c r="B459" s="128"/>
      <c r="D459" s="122" t="s">
        <v>132</v>
      </c>
      <c r="E459" s="129" t="s">
        <v>1</v>
      </c>
      <c r="F459" s="130" t="s">
        <v>662</v>
      </c>
      <c r="H459" s="131">
        <v>413.75</v>
      </c>
      <c r="J459" s="128"/>
      <c r="K459" s="132"/>
      <c r="L459" s="133"/>
      <c r="M459" s="133"/>
      <c r="N459" s="133"/>
      <c r="O459" s="133"/>
      <c r="P459" s="133"/>
      <c r="Q459" s="133"/>
      <c r="R459" s="134"/>
      <c r="AR459" s="129" t="s">
        <v>132</v>
      </c>
      <c r="AS459" s="129" t="s">
        <v>77</v>
      </c>
      <c r="AT459" s="12" t="s">
        <v>77</v>
      </c>
      <c r="AU459" s="12" t="s">
        <v>29</v>
      </c>
      <c r="AV459" s="12" t="s">
        <v>67</v>
      </c>
      <c r="AW459" s="129" t="s">
        <v>122</v>
      </c>
    </row>
    <row r="460" spans="2:63" s="11" customFormat="1">
      <c r="B460" s="121"/>
      <c r="D460" s="122" t="s">
        <v>132</v>
      </c>
      <c r="E460" s="123" t="s">
        <v>1</v>
      </c>
      <c r="F460" s="124" t="s">
        <v>133</v>
      </c>
      <c r="H460" s="123" t="s">
        <v>1</v>
      </c>
      <c r="J460" s="121"/>
      <c r="K460" s="125"/>
      <c r="L460" s="126"/>
      <c r="M460" s="126"/>
      <c r="N460" s="126"/>
      <c r="O460" s="126"/>
      <c r="P460" s="126"/>
      <c r="Q460" s="126"/>
      <c r="R460" s="127"/>
      <c r="AR460" s="123" t="s">
        <v>132</v>
      </c>
      <c r="AS460" s="123" t="s">
        <v>77</v>
      </c>
      <c r="AT460" s="11" t="s">
        <v>75</v>
      </c>
      <c r="AU460" s="11" t="s">
        <v>29</v>
      </c>
      <c r="AV460" s="11" t="s">
        <v>67</v>
      </c>
      <c r="AW460" s="123" t="s">
        <v>122</v>
      </c>
    </row>
    <row r="461" spans="2:63" s="12" customFormat="1">
      <c r="B461" s="128"/>
      <c r="D461" s="122" t="s">
        <v>132</v>
      </c>
      <c r="E461" s="129" t="s">
        <v>1</v>
      </c>
      <c r="F461" s="130" t="s">
        <v>663</v>
      </c>
      <c r="H461" s="131">
        <v>271.23599999999999</v>
      </c>
      <c r="J461" s="128"/>
      <c r="K461" s="132"/>
      <c r="L461" s="133"/>
      <c r="M461" s="133"/>
      <c r="N461" s="133"/>
      <c r="O461" s="133"/>
      <c r="P461" s="133"/>
      <c r="Q461" s="133"/>
      <c r="R461" s="134"/>
      <c r="AR461" s="129" t="s">
        <v>132</v>
      </c>
      <c r="AS461" s="129" t="s">
        <v>77</v>
      </c>
      <c r="AT461" s="12" t="s">
        <v>77</v>
      </c>
      <c r="AU461" s="12" t="s">
        <v>29</v>
      </c>
      <c r="AV461" s="12" t="s">
        <v>67</v>
      </c>
      <c r="AW461" s="129" t="s">
        <v>122</v>
      </c>
    </row>
    <row r="462" spans="2:63" s="12" customFormat="1">
      <c r="B462" s="128"/>
      <c r="D462" s="122" t="s">
        <v>132</v>
      </c>
      <c r="E462" s="129" t="s">
        <v>1</v>
      </c>
      <c r="F462" s="130" t="s">
        <v>664</v>
      </c>
      <c r="H462" s="131">
        <v>74.52</v>
      </c>
      <c r="J462" s="128"/>
      <c r="K462" s="132"/>
      <c r="L462" s="133"/>
      <c r="M462" s="133"/>
      <c r="N462" s="133"/>
      <c r="O462" s="133"/>
      <c r="P462" s="133"/>
      <c r="Q462" s="133"/>
      <c r="R462" s="134"/>
      <c r="AR462" s="129" t="s">
        <v>132</v>
      </c>
      <c r="AS462" s="129" t="s">
        <v>77</v>
      </c>
      <c r="AT462" s="12" t="s">
        <v>77</v>
      </c>
      <c r="AU462" s="12" t="s">
        <v>29</v>
      </c>
      <c r="AV462" s="12" t="s">
        <v>67</v>
      </c>
      <c r="AW462" s="129" t="s">
        <v>122</v>
      </c>
    </row>
    <row r="463" spans="2:63" s="12" customFormat="1">
      <c r="B463" s="128"/>
      <c r="D463" s="122" t="s">
        <v>132</v>
      </c>
      <c r="E463" s="129" t="s">
        <v>1</v>
      </c>
      <c r="F463" s="130" t="s">
        <v>430</v>
      </c>
      <c r="H463" s="131">
        <v>2.532</v>
      </c>
      <c r="J463" s="128"/>
      <c r="K463" s="132"/>
      <c r="L463" s="133"/>
      <c r="M463" s="133"/>
      <c r="N463" s="133"/>
      <c r="O463" s="133"/>
      <c r="P463" s="133"/>
      <c r="Q463" s="133"/>
      <c r="R463" s="134"/>
      <c r="AR463" s="129" t="s">
        <v>132</v>
      </c>
      <c r="AS463" s="129" t="s">
        <v>77</v>
      </c>
      <c r="AT463" s="12" t="s">
        <v>77</v>
      </c>
      <c r="AU463" s="12" t="s">
        <v>29</v>
      </c>
      <c r="AV463" s="12" t="s">
        <v>67</v>
      </c>
      <c r="AW463" s="129" t="s">
        <v>122</v>
      </c>
    </row>
    <row r="464" spans="2:63" s="11" customFormat="1">
      <c r="B464" s="121"/>
      <c r="D464" s="122" t="s">
        <v>132</v>
      </c>
      <c r="E464" s="123" t="s">
        <v>1</v>
      </c>
      <c r="F464" s="124" t="s">
        <v>665</v>
      </c>
      <c r="H464" s="123" t="s">
        <v>1</v>
      </c>
      <c r="J464" s="121"/>
      <c r="K464" s="125"/>
      <c r="L464" s="126"/>
      <c r="M464" s="126"/>
      <c r="N464" s="126"/>
      <c r="O464" s="126"/>
      <c r="P464" s="126"/>
      <c r="Q464" s="126"/>
      <c r="R464" s="127"/>
      <c r="AR464" s="123" t="s">
        <v>132</v>
      </c>
      <c r="AS464" s="123" t="s">
        <v>77</v>
      </c>
      <c r="AT464" s="11" t="s">
        <v>75</v>
      </c>
      <c r="AU464" s="11" t="s">
        <v>29</v>
      </c>
      <c r="AV464" s="11" t="s">
        <v>67</v>
      </c>
      <c r="AW464" s="123" t="s">
        <v>122</v>
      </c>
    </row>
    <row r="465" spans="2:49" s="12" customFormat="1">
      <c r="B465" s="128"/>
      <c r="D465" s="122" t="s">
        <v>132</v>
      </c>
      <c r="E465" s="129" t="s">
        <v>1</v>
      </c>
      <c r="F465" s="130" t="s">
        <v>666</v>
      </c>
      <c r="H465" s="131">
        <v>-157.904</v>
      </c>
      <c r="J465" s="128"/>
      <c r="K465" s="132"/>
      <c r="L465" s="133"/>
      <c r="M465" s="133"/>
      <c r="N465" s="133"/>
      <c r="O465" s="133"/>
      <c r="P465" s="133"/>
      <c r="Q465" s="133"/>
      <c r="R465" s="134"/>
      <c r="AR465" s="129" t="s">
        <v>132</v>
      </c>
      <c r="AS465" s="129" t="s">
        <v>77</v>
      </c>
      <c r="AT465" s="12" t="s">
        <v>77</v>
      </c>
      <c r="AU465" s="12" t="s">
        <v>29</v>
      </c>
      <c r="AV465" s="12" t="s">
        <v>67</v>
      </c>
      <c r="AW465" s="129" t="s">
        <v>122</v>
      </c>
    </row>
    <row r="466" spans="2:49" s="14" customFormat="1">
      <c r="B466" s="154"/>
      <c r="D466" s="122" t="s">
        <v>132</v>
      </c>
      <c r="E466" s="155" t="s">
        <v>1</v>
      </c>
      <c r="F466" s="156" t="s">
        <v>635</v>
      </c>
      <c r="H466" s="157">
        <v>866.20800000000008</v>
      </c>
      <c r="J466" s="154"/>
      <c r="K466" s="158"/>
      <c r="L466" s="159"/>
      <c r="M466" s="159"/>
      <c r="N466" s="159"/>
      <c r="O466" s="159"/>
      <c r="P466" s="159"/>
      <c r="Q466" s="159"/>
      <c r="R466" s="160"/>
      <c r="AR466" s="155" t="s">
        <v>132</v>
      </c>
      <c r="AS466" s="155" t="s">
        <v>77</v>
      </c>
      <c r="AT466" s="14" t="s">
        <v>123</v>
      </c>
      <c r="AU466" s="14" t="s">
        <v>29</v>
      </c>
      <c r="AV466" s="14" t="s">
        <v>67</v>
      </c>
      <c r="AW466" s="155" t="s">
        <v>122</v>
      </c>
    </row>
    <row r="467" spans="2:49" s="11" customFormat="1">
      <c r="B467" s="121"/>
      <c r="D467" s="122" t="s">
        <v>132</v>
      </c>
      <c r="E467" s="123" t="s">
        <v>1</v>
      </c>
      <c r="F467" s="124" t="s">
        <v>717</v>
      </c>
      <c r="H467" s="123" t="s">
        <v>1</v>
      </c>
      <c r="J467" s="121"/>
      <c r="K467" s="125"/>
      <c r="L467" s="126"/>
      <c r="M467" s="126"/>
      <c r="N467" s="126"/>
      <c r="O467" s="126"/>
      <c r="P467" s="126"/>
      <c r="Q467" s="126"/>
      <c r="R467" s="127"/>
      <c r="AR467" s="123" t="s">
        <v>132</v>
      </c>
      <c r="AS467" s="123" t="s">
        <v>77</v>
      </c>
      <c r="AT467" s="11" t="s">
        <v>75</v>
      </c>
      <c r="AU467" s="11" t="s">
        <v>29</v>
      </c>
      <c r="AV467" s="11" t="s">
        <v>67</v>
      </c>
      <c r="AW467" s="123" t="s">
        <v>122</v>
      </c>
    </row>
    <row r="468" spans="2:49" s="11" customFormat="1">
      <c r="B468" s="121"/>
      <c r="D468" s="122" t="s">
        <v>132</v>
      </c>
      <c r="E468" s="123" t="s">
        <v>1</v>
      </c>
      <c r="F468" s="124" t="s">
        <v>631</v>
      </c>
      <c r="H468" s="123" t="s">
        <v>1</v>
      </c>
      <c r="J468" s="121"/>
      <c r="K468" s="125"/>
      <c r="L468" s="126"/>
      <c r="M468" s="126"/>
      <c r="N468" s="126"/>
      <c r="O468" s="126"/>
      <c r="P468" s="126"/>
      <c r="Q468" s="126"/>
      <c r="R468" s="127"/>
      <c r="AR468" s="123" t="s">
        <v>132</v>
      </c>
      <c r="AS468" s="123" t="s">
        <v>77</v>
      </c>
      <c r="AT468" s="11" t="s">
        <v>75</v>
      </c>
      <c r="AU468" s="11" t="s">
        <v>29</v>
      </c>
      <c r="AV468" s="11" t="s">
        <v>67</v>
      </c>
      <c r="AW468" s="123" t="s">
        <v>122</v>
      </c>
    </row>
    <row r="469" spans="2:49" s="11" customFormat="1">
      <c r="B469" s="121"/>
      <c r="D469" s="122" t="s">
        <v>132</v>
      </c>
      <c r="E469" s="123" t="s">
        <v>1</v>
      </c>
      <c r="F469" s="124" t="s">
        <v>632</v>
      </c>
      <c r="H469" s="123" t="s">
        <v>1</v>
      </c>
      <c r="J469" s="121"/>
      <c r="K469" s="125"/>
      <c r="L469" s="126"/>
      <c r="M469" s="126"/>
      <c r="N469" s="126"/>
      <c r="O469" s="126"/>
      <c r="P469" s="126"/>
      <c r="Q469" s="126"/>
      <c r="R469" s="127"/>
      <c r="AR469" s="123" t="s">
        <v>132</v>
      </c>
      <c r="AS469" s="123" t="s">
        <v>77</v>
      </c>
      <c r="AT469" s="11" t="s">
        <v>75</v>
      </c>
      <c r="AU469" s="11" t="s">
        <v>29</v>
      </c>
      <c r="AV469" s="11" t="s">
        <v>67</v>
      </c>
      <c r="AW469" s="123" t="s">
        <v>122</v>
      </c>
    </row>
    <row r="470" spans="2:49" s="12" customFormat="1">
      <c r="B470" s="128"/>
      <c r="D470" s="122" t="s">
        <v>132</v>
      </c>
      <c r="E470" s="129" t="s">
        <v>1</v>
      </c>
      <c r="F470" s="130" t="s">
        <v>718</v>
      </c>
      <c r="H470" s="131">
        <v>12.494999999999999</v>
      </c>
      <c r="J470" s="128"/>
      <c r="K470" s="132"/>
      <c r="L470" s="133"/>
      <c r="M470" s="133"/>
      <c r="N470" s="133"/>
      <c r="O470" s="133"/>
      <c r="P470" s="133"/>
      <c r="Q470" s="133"/>
      <c r="R470" s="134"/>
      <c r="AR470" s="129" t="s">
        <v>132</v>
      </c>
      <c r="AS470" s="129" t="s">
        <v>77</v>
      </c>
      <c r="AT470" s="12" t="s">
        <v>77</v>
      </c>
      <c r="AU470" s="12" t="s">
        <v>29</v>
      </c>
      <c r="AV470" s="12" t="s">
        <v>67</v>
      </c>
      <c r="AW470" s="129" t="s">
        <v>122</v>
      </c>
    </row>
    <row r="471" spans="2:49" s="12" customFormat="1">
      <c r="B471" s="128"/>
      <c r="D471" s="122" t="s">
        <v>132</v>
      </c>
      <c r="E471" s="129" t="s">
        <v>1</v>
      </c>
      <c r="F471" s="130" t="s">
        <v>719</v>
      </c>
      <c r="H471" s="131">
        <v>0.82099999999999995</v>
      </c>
      <c r="J471" s="128"/>
      <c r="K471" s="132"/>
      <c r="L471" s="133"/>
      <c r="M471" s="133"/>
      <c r="N471" s="133"/>
      <c r="O471" s="133"/>
      <c r="P471" s="133"/>
      <c r="Q471" s="133"/>
      <c r="R471" s="134"/>
      <c r="AR471" s="129" t="s">
        <v>132</v>
      </c>
      <c r="AS471" s="129" t="s">
        <v>77</v>
      </c>
      <c r="AT471" s="12" t="s">
        <v>77</v>
      </c>
      <c r="AU471" s="12" t="s">
        <v>29</v>
      </c>
      <c r="AV471" s="12" t="s">
        <v>67</v>
      </c>
      <c r="AW471" s="129" t="s">
        <v>122</v>
      </c>
    </row>
    <row r="472" spans="2:49" s="11" customFormat="1">
      <c r="B472" s="121"/>
      <c r="D472" s="122" t="s">
        <v>132</v>
      </c>
      <c r="E472" s="123" t="s">
        <v>1</v>
      </c>
      <c r="F472" s="124" t="s">
        <v>133</v>
      </c>
      <c r="H472" s="123" t="s">
        <v>1</v>
      </c>
      <c r="J472" s="121"/>
      <c r="K472" s="125"/>
      <c r="L472" s="126"/>
      <c r="M472" s="126"/>
      <c r="N472" s="126"/>
      <c r="O472" s="126"/>
      <c r="P472" s="126"/>
      <c r="Q472" s="126"/>
      <c r="R472" s="127"/>
      <c r="AR472" s="123" t="s">
        <v>132</v>
      </c>
      <c r="AS472" s="123" t="s">
        <v>77</v>
      </c>
      <c r="AT472" s="11" t="s">
        <v>75</v>
      </c>
      <c r="AU472" s="11" t="s">
        <v>29</v>
      </c>
      <c r="AV472" s="11" t="s">
        <v>67</v>
      </c>
      <c r="AW472" s="123" t="s">
        <v>122</v>
      </c>
    </row>
    <row r="473" spans="2:49" s="11" customFormat="1">
      <c r="B473" s="121"/>
      <c r="D473" s="122" t="s">
        <v>132</v>
      </c>
      <c r="E473" s="123" t="s">
        <v>1</v>
      </c>
      <c r="F473" s="124" t="s">
        <v>444</v>
      </c>
      <c r="H473" s="123" t="s">
        <v>1</v>
      </c>
      <c r="J473" s="121"/>
      <c r="K473" s="125"/>
      <c r="L473" s="126"/>
      <c r="M473" s="126"/>
      <c r="N473" s="126"/>
      <c r="O473" s="126"/>
      <c r="P473" s="126"/>
      <c r="Q473" s="126"/>
      <c r="R473" s="127"/>
      <c r="AR473" s="123" t="s">
        <v>132</v>
      </c>
      <c r="AS473" s="123" t="s">
        <v>77</v>
      </c>
      <c r="AT473" s="11" t="s">
        <v>75</v>
      </c>
      <c r="AU473" s="11" t="s">
        <v>29</v>
      </c>
      <c r="AV473" s="11" t="s">
        <v>67</v>
      </c>
      <c r="AW473" s="123" t="s">
        <v>122</v>
      </c>
    </row>
    <row r="474" spans="2:49" s="12" customFormat="1">
      <c r="B474" s="128"/>
      <c r="D474" s="122" t="s">
        <v>132</v>
      </c>
      <c r="E474" s="129" t="s">
        <v>1</v>
      </c>
      <c r="F474" s="130" t="s">
        <v>720</v>
      </c>
      <c r="H474" s="131">
        <v>24.242000000000001</v>
      </c>
      <c r="J474" s="128"/>
      <c r="K474" s="132"/>
      <c r="L474" s="133"/>
      <c r="M474" s="133"/>
      <c r="N474" s="133"/>
      <c r="O474" s="133"/>
      <c r="P474" s="133"/>
      <c r="Q474" s="133"/>
      <c r="R474" s="134"/>
      <c r="AR474" s="129" t="s">
        <v>132</v>
      </c>
      <c r="AS474" s="129" t="s">
        <v>77</v>
      </c>
      <c r="AT474" s="12" t="s">
        <v>77</v>
      </c>
      <c r="AU474" s="12" t="s">
        <v>29</v>
      </c>
      <c r="AV474" s="12" t="s">
        <v>67</v>
      </c>
      <c r="AW474" s="129" t="s">
        <v>122</v>
      </c>
    </row>
    <row r="475" spans="2:49" s="12" customFormat="1">
      <c r="B475" s="128"/>
      <c r="D475" s="122" t="s">
        <v>132</v>
      </c>
      <c r="E475" s="129" t="s">
        <v>1</v>
      </c>
      <c r="F475" s="130" t="s">
        <v>721</v>
      </c>
      <c r="H475" s="131">
        <v>0.96899999999999997</v>
      </c>
      <c r="J475" s="128"/>
      <c r="K475" s="132"/>
      <c r="L475" s="133"/>
      <c r="M475" s="133"/>
      <c r="N475" s="133"/>
      <c r="O475" s="133"/>
      <c r="P475" s="133"/>
      <c r="Q475" s="133"/>
      <c r="R475" s="134"/>
      <c r="AR475" s="129" t="s">
        <v>132</v>
      </c>
      <c r="AS475" s="129" t="s">
        <v>77</v>
      </c>
      <c r="AT475" s="12" t="s">
        <v>77</v>
      </c>
      <c r="AU475" s="12" t="s">
        <v>29</v>
      </c>
      <c r="AV475" s="12" t="s">
        <v>67</v>
      </c>
      <c r="AW475" s="129" t="s">
        <v>122</v>
      </c>
    </row>
    <row r="476" spans="2:49" s="11" customFormat="1">
      <c r="B476" s="121"/>
      <c r="D476" s="122" t="s">
        <v>132</v>
      </c>
      <c r="E476" s="123" t="s">
        <v>1</v>
      </c>
      <c r="F476" s="124" t="s">
        <v>637</v>
      </c>
      <c r="H476" s="123" t="s">
        <v>1</v>
      </c>
      <c r="J476" s="121"/>
      <c r="K476" s="125"/>
      <c r="L476" s="126"/>
      <c r="M476" s="126"/>
      <c r="N476" s="126"/>
      <c r="O476" s="126"/>
      <c r="P476" s="126"/>
      <c r="Q476" s="126"/>
      <c r="R476" s="127"/>
      <c r="AR476" s="123" t="s">
        <v>132</v>
      </c>
      <c r="AS476" s="123" t="s">
        <v>77</v>
      </c>
      <c r="AT476" s="11" t="s">
        <v>75</v>
      </c>
      <c r="AU476" s="11" t="s">
        <v>29</v>
      </c>
      <c r="AV476" s="11" t="s">
        <v>67</v>
      </c>
      <c r="AW476" s="123" t="s">
        <v>122</v>
      </c>
    </row>
    <row r="477" spans="2:49" s="12" customFormat="1">
      <c r="B477" s="128"/>
      <c r="D477" s="122" t="s">
        <v>132</v>
      </c>
      <c r="E477" s="129" t="s">
        <v>1</v>
      </c>
      <c r="F477" s="130" t="s">
        <v>722</v>
      </c>
      <c r="H477" s="131">
        <v>8.01</v>
      </c>
      <c r="J477" s="128"/>
      <c r="K477" s="132"/>
      <c r="L477" s="133"/>
      <c r="M477" s="133"/>
      <c r="N477" s="133"/>
      <c r="O477" s="133"/>
      <c r="P477" s="133"/>
      <c r="Q477" s="133"/>
      <c r="R477" s="134"/>
      <c r="AR477" s="129" t="s">
        <v>132</v>
      </c>
      <c r="AS477" s="129" t="s">
        <v>77</v>
      </c>
      <c r="AT477" s="12" t="s">
        <v>77</v>
      </c>
      <c r="AU477" s="12" t="s">
        <v>29</v>
      </c>
      <c r="AV477" s="12" t="s">
        <v>67</v>
      </c>
      <c r="AW477" s="129" t="s">
        <v>122</v>
      </c>
    </row>
    <row r="478" spans="2:49" s="12" customFormat="1">
      <c r="B478" s="128"/>
      <c r="D478" s="122" t="s">
        <v>132</v>
      </c>
      <c r="E478" s="129" t="s">
        <v>1</v>
      </c>
      <c r="F478" s="130" t="s">
        <v>723</v>
      </c>
      <c r="H478" s="131">
        <v>0.64600000000000002</v>
      </c>
      <c r="J478" s="128"/>
      <c r="K478" s="132"/>
      <c r="L478" s="133"/>
      <c r="M478" s="133"/>
      <c r="N478" s="133"/>
      <c r="O478" s="133"/>
      <c r="P478" s="133"/>
      <c r="Q478" s="133"/>
      <c r="R478" s="134"/>
      <c r="AR478" s="129" t="s">
        <v>132</v>
      </c>
      <c r="AS478" s="129" t="s">
        <v>77</v>
      </c>
      <c r="AT478" s="12" t="s">
        <v>77</v>
      </c>
      <c r="AU478" s="12" t="s">
        <v>29</v>
      </c>
      <c r="AV478" s="12" t="s">
        <v>67</v>
      </c>
      <c r="AW478" s="129" t="s">
        <v>122</v>
      </c>
    </row>
    <row r="479" spans="2:49" s="11" customFormat="1">
      <c r="B479" s="121"/>
      <c r="D479" s="122" t="s">
        <v>132</v>
      </c>
      <c r="E479" s="123" t="s">
        <v>1</v>
      </c>
      <c r="F479" s="124" t="s">
        <v>639</v>
      </c>
      <c r="H479" s="123" t="s">
        <v>1</v>
      </c>
      <c r="J479" s="121"/>
      <c r="K479" s="125"/>
      <c r="L479" s="126"/>
      <c r="M479" s="126"/>
      <c r="N479" s="126"/>
      <c r="O479" s="126"/>
      <c r="P479" s="126"/>
      <c r="Q479" s="126"/>
      <c r="R479" s="127"/>
      <c r="AR479" s="123" t="s">
        <v>132</v>
      </c>
      <c r="AS479" s="123" t="s">
        <v>77</v>
      </c>
      <c r="AT479" s="11" t="s">
        <v>75</v>
      </c>
      <c r="AU479" s="11" t="s">
        <v>29</v>
      </c>
      <c r="AV479" s="11" t="s">
        <v>67</v>
      </c>
      <c r="AW479" s="123" t="s">
        <v>122</v>
      </c>
    </row>
    <row r="480" spans="2:49" s="12" customFormat="1">
      <c r="B480" s="128"/>
      <c r="D480" s="122" t="s">
        <v>132</v>
      </c>
      <c r="E480" s="129" t="s">
        <v>1</v>
      </c>
      <c r="F480" s="130" t="s">
        <v>724</v>
      </c>
      <c r="H480" s="131">
        <v>15.381</v>
      </c>
      <c r="J480" s="128"/>
      <c r="K480" s="132"/>
      <c r="L480" s="133"/>
      <c r="M480" s="133"/>
      <c r="N480" s="133"/>
      <c r="O480" s="133"/>
      <c r="P480" s="133"/>
      <c r="Q480" s="133"/>
      <c r="R480" s="134"/>
      <c r="AR480" s="129" t="s">
        <v>132</v>
      </c>
      <c r="AS480" s="129" t="s">
        <v>77</v>
      </c>
      <c r="AT480" s="12" t="s">
        <v>77</v>
      </c>
      <c r="AU480" s="12" t="s">
        <v>29</v>
      </c>
      <c r="AV480" s="12" t="s">
        <v>67</v>
      </c>
      <c r="AW480" s="129" t="s">
        <v>122</v>
      </c>
    </row>
    <row r="481" spans="2:63" s="12" customFormat="1">
      <c r="B481" s="128"/>
      <c r="D481" s="122" t="s">
        <v>132</v>
      </c>
      <c r="E481" s="129" t="s">
        <v>1</v>
      </c>
      <c r="F481" s="130" t="s">
        <v>723</v>
      </c>
      <c r="H481" s="131">
        <v>0.64600000000000002</v>
      </c>
      <c r="J481" s="128"/>
      <c r="K481" s="132"/>
      <c r="L481" s="133"/>
      <c r="M481" s="133"/>
      <c r="N481" s="133"/>
      <c r="O481" s="133"/>
      <c r="P481" s="133"/>
      <c r="Q481" s="133"/>
      <c r="R481" s="134"/>
      <c r="AR481" s="129" t="s">
        <v>132</v>
      </c>
      <c r="AS481" s="129" t="s">
        <v>77</v>
      </c>
      <c r="AT481" s="12" t="s">
        <v>77</v>
      </c>
      <c r="AU481" s="12" t="s">
        <v>29</v>
      </c>
      <c r="AV481" s="12" t="s">
        <v>67</v>
      </c>
      <c r="AW481" s="129" t="s">
        <v>122</v>
      </c>
    </row>
    <row r="482" spans="2:63" s="14" customFormat="1">
      <c r="B482" s="154"/>
      <c r="D482" s="122" t="s">
        <v>132</v>
      </c>
      <c r="E482" s="155" t="s">
        <v>1</v>
      </c>
      <c r="F482" s="156" t="s">
        <v>635</v>
      </c>
      <c r="H482" s="157">
        <v>63.21</v>
      </c>
      <c r="J482" s="154"/>
      <c r="K482" s="158"/>
      <c r="L482" s="159"/>
      <c r="M482" s="159"/>
      <c r="N482" s="159"/>
      <c r="O482" s="159"/>
      <c r="P482" s="159"/>
      <c r="Q482" s="159"/>
      <c r="R482" s="160"/>
      <c r="AR482" s="155" t="s">
        <v>132</v>
      </c>
      <c r="AS482" s="155" t="s">
        <v>77</v>
      </c>
      <c r="AT482" s="14" t="s">
        <v>123</v>
      </c>
      <c r="AU482" s="14" t="s">
        <v>29</v>
      </c>
      <c r="AV482" s="14" t="s">
        <v>67</v>
      </c>
      <c r="AW482" s="155" t="s">
        <v>122</v>
      </c>
    </row>
    <row r="483" spans="2:63" s="13" customFormat="1">
      <c r="B483" s="147"/>
      <c r="D483" s="122" t="s">
        <v>132</v>
      </c>
      <c r="E483" s="148" t="s">
        <v>1</v>
      </c>
      <c r="F483" s="149" t="s">
        <v>259</v>
      </c>
      <c r="H483" s="150">
        <v>929.41800000000001</v>
      </c>
      <c r="J483" s="147"/>
      <c r="K483" s="151"/>
      <c r="L483" s="152"/>
      <c r="M483" s="152"/>
      <c r="N483" s="152"/>
      <c r="O483" s="152"/>
      <c r="P483" s="152"/>
      <c r="Q483" s="152"/>
      <c r="R483" s="153"/>
      <c r="AR483" s="148" t="s">
        <v>132</v>
      </c>
      <c r="AS483" s="148" t="s">
        <v>77</v>
      </c>
      <c r="AT483" s="13" t="s">
        <v>130</v>
      </c>
      <c r="AU483" s="13" t="s">
        <v>29</v>
      </c>
      <c r="AV483" s="13" t="s">
        <v>75</v>
      </c>
      <c r="AW483" s="148" t="s">
        <v>122</v>
      </c>
    </row>
    <row r="484" spans="2:63" s="188" customFormat="1" ht="16.5" customHeight="1">
      <c r="B484" s="111"/>
      <c r="C484" s="112" t="s">
        <v>725</v>
      </c>
      <c r="D484" s="112" t="s">
        <v>125</v>
      </c>
      <c r="E484" s="113" t="s">
        <v>668</v>
      </c>
      <c r="F484" s="114" t="s">
        <v>669</v>
      </c>
      <c r="G484" s="115" t="s">
        <v>137</v>
      </c>
      <c r="H484" s="116">
        <v>47.100999999999999</v>
      </c>
      <c r="I484" s="114" t="s">
        <v>1</v>
      </c>
      <c r="J484" s="26"/>
      <c r="K484" s="186" t="s">
        <v>1</v>
      </c>
      <c r="L484" s="117" t="s">
        <v>38</v>
      </c>
      <c r="M484" s="118">
        <v>6.4000000000000001E-2</v>
      </c>
      <c r="N484" s="118">
        <f>M484*H484</f>
        <v>3.0144639999999998</v>
      </c>
      <c r="O484" s="118">
        <v>2.9E-4</v>
      </c>
      <c r="P484" s="118">
        <f>O484*H484</f>
        <v>1.3659289999999999E-2</v>
      </c>
      <c r="Q484" s="118">
        <v>0</v>
      </c>
      <c r="R484" s="119">
        <f>Q484*H484</f>
        <v>0</v>
      </c>
      <c r="AP484" s="190" t="s">
        <v>184</v>
      </c>
      <c r="AR484" s="190" t="s">
        <v>125</v>
      </c>
      <c r="AS484" s="190" t="s">
        <v>77</v>
      </c>
      <c r="AW484" s="190" t="s">
        <v>122</v>
      </c>
      <c r="BC484" s="120" t="e">
        <f>IF(L484="základní",#REF!,0)</f>
        <v>#REF!</v>
      </c>
      <c r="BD484" s="120">
        <f>IF(L484="snížená",#REF!,0)</f>
        <v>0</v>
      </c>
      <c r="BE484" s="120">
        <f>IF(L484="zákl. přenesená",#REF!,0)</f>
        <v>0</v>
      </c>
      <c r="BF484" s="120">
        <f>IF(L484="sníž. přenesená",#REF!,0)</f>
        <v>0</v>
      </c>
      <c r="BG484" s="120">
        <f>IF(L484="nulová",#REF!,0)</f>
        <v>0</v>
      </c>
      <c r="BH484" s="190" t="s">
        <v>75</v>
      </c>
      <c r="BI484" s="120" t="e">
        <f>ROUND(#REF!*H484,2)</f>
        <v>#REF!</v>
      </c>
      <c r="BJ484" s="190" t="s">
        <v>184</v>
      </c>
      <c r="BK484" s="190" t="s">
        <v>670</v>
      </c>
    </row>
    <row r="485" spans="2:63" s="11" customFormat="1">
      <c r="B485" s="121"/>
      <c r="D485" s="122" t="s">
        <v>132</v>
      </c>
      <c r="E485" s="123" t="s">
        <v>1</v>
      </c>
      <c r="F485" s="124" t="s">
        <v>671</v>
      </c>
      <c r="H485" s="123" t="s">
        <v>1</v>
      </c>
      <c r="J485" s="121"/>
      <c r="K485" s="125"/>
      <c r="L485" s="126"/>
      <c r="M485" s="126"/>
      <c r="N485" s="126"/>
      <c r="O485" s="126"/>
      <c r="P485" s="126"/>
      <c r="Q485" s="126"/>
      <c r="R485" s="127"/>
      <c r="AR485" s="123" t="s">
        <v>132</v>
      </c>
      <c r="AS485" s="123" t="s">
        <v>77</v>
      </c>
      <c r="AT485" s="11" t="s">
        <v>75</v>
      </c>
      <c r="AU485" s="11" t="s">
        <v>29</v>
      </c>
      <c r="AV485" s="11" t="s">
        <v>67</v>
      </c>
      <c r="AW485" s="123" t="s">
        <v>122</v>
      </c>
    </row>
    <row r="486" spans="2:63" s="11" customFormat="1">
      <c r="B486" s="121"/>
      <c r="D486" s="122" t="s">
        <v>132</v>
      </c>
      <c r="E486" s="123" t="s">
        <v>1</v>
      </c>
      <c r="F486" s="124" t="s">
        <v>672</v>
      </c>
      <c r="H486" s="123" t="s">
        <v>1</v>
      </c>
      <c r="J486" s="121"/>
      <c r="K486" s="125"/>
      <c r="L486" s="126"/>
      <c r="M486" s="126"/>
      <c r="N486" s="126"/>
      <c r="O486" s="126"/>
      <c r="P486" s="126"/>
      <c r="Q486" s="126"/>
      <c r="R486" s="127"/>
      <c r="AR486" s="123" t="s">
        <v>132</v>
      </c>
      <c r="AS486" s="123" t="s">
        <v>77</v>
      </c>
      <c r="AT486" s="11" t="s">
        <v>75</v>
      </c>
      <c r="AU486" s="11" t="s">
        <v>29</v>
      </c>
      <c r="AV486" s="11" t="s">
        <v>67</v>
      </c>
      <c r="AW486" s="123" t="s">
        <v>122</v>
      </c>
    </row>
    <row r="487" spans="2:63" s="12" customFormat="1">
      <c r="B487" s="128"/>
      <c r="D487" s="122" t="s">
        <v>132</v>
      </c>
      <c r="E487" s="129" t="s">
        <v>1</v>
      </c>
      <c r="F487" s="130" t="s">
        <v>466</v>
      </c>
      <c r="H487" s="131">
        <v>23.596</v>
      </c>
      <c r="J487" s="128"/>
      <c r="K487" s="132"/>
      <c r="L487" s="133"/>
      <c r="M487" s="133"/>
      <c r="N487" s="133"/>
      <c r="O487" s="133"/>
      <c r="P487" s="133"/>
      <c r="Q487" s="133"/>
      <c r="R487" s="134"/>
      <c r="AR487" s="129" t="s">
        <v>132</v>
      </c>
      <c r="AS487" s="129" t="s">
        <v>77</v>
      </c>
      <c r="AT487" s="12" t="s">
        <v>77</v>
      </c>
      <c r="AU487" s="12" t="s">
        <v>29</v>
      </c>
      <c r="AV487" s="12" t="s">
        <v>67</v>
      </c>
      <c r="AW487" s="129" t="s">
        <v>122</v>
      </c>
    </row>
    <row r="488" spans="2:63" s="11" customFormat="1">
      <c r="B488" s="121"/>
      <c r="D488" s="122" t="s">
        <v>132</v>
      </c>
      <c r="E488" s="123" t="s">
        <v>1</v>
      </c>
      <c r="F488" s="124" t="s">
        <v>673</v>
      </c>
      <c r="H488" s="123" t="s">
        <v>1</v>
      </c>
      <c r="J488" s="121"/>
      <c r="K488" s="125"/>
      <c r="L488" s="126"/>
      <c r="M488" s="126"/>
      <c r="N488" s="126"/>
      <c r="O488" s="126"/>
      <c r="P488" s="126"/>
      <c r="Q488" s="126"/>
      <c r="R488" s="127"/>
      <c r="AR488" s="123" t="s">
        <v>132</v>
      </c>
      <c r="AS488" s="123" t="s">
        <v>77</v>
      </c>
      <c r="AT488" s="11" t="s">
        <v>75</v>
      </c>
      <c r="AU488" s="11" t="s">
        <v>29</v>
      </c>
      <c r="AV488" s="11" t="s">
        <v>67</v>
      </c>
      <c r="AW488" s="123" t="s">
        <v>122</v>
      </c>
    </row>
    <row r="489" spans="2:63" s="12" customFormat="1">
      <c r="B489" s="128"/>
      <c r="D489" s="122" t="s">
        <v>132</v>
      </c>
      <c r="E489" s="129" t="s">
        <v>1</v>
      </c>
      <c r="F489" s="130" t="s">
        <v>674</v>
      </c>
      <c r="H489" s="131">
        <v>23.504999999999999</v>
      </c>
      <c r="J489" s="128"/>
      <c r="K489" s="132"/>
      <c r="L489" s="133"/>
      <c r="M489" s="133"/>
      <c r="N489" s="133"/>
      <c r="O489" s="133"/>
      <c r="P489" s="133"/>
      <c r="Q489" s="133"/>
      <c r="R489" s="134"/>
      <c r="AR489" s="129" t="s">
        <v>132</v>
      </c>
      <c r="AS489" s="129" t="s">
        <v>77</v>
      </c>
      <c r="AT489" s="12" t="s">
        <v>77</v>
      </c>
      <c r="AU489" s="12" t="s">
        <v>29</v>
      </c>
      <c r="AV489" s="12" t="s">
        <v>67</v>
      </c>
      <c r="AW489" s="129" t="s">
        <v>122</v>
      </c>
    </row>
    <row r="490" spans="2:63" s="13" customFormat="1">
      <c r="B490" s="147"/>
      <c r="D490" s="122" t="s">
        <v>132</v>
      </c>
      <c r="E490" s="148" t="s">
        <v>1</v>
      </c>
      <c r="F490" s="149" t="s">
        <v>259</v>
      </c>
      <c r="H490" s="150">
        <v>47.100999999999999</v>
      </c>
      <c r="J490" s="147"/>
      <c r="K490" s="151"/>
      <c r="L490" s="152"/>
      <c r="M490" s="152"/>
      <c r="N490" s="152"/>
      <c r="O490" s="152"/>
      <c r="P490" s="152"/>
      <c r="Q490" s="152"/>
      <c r="R490" s="153"/>
      <c r="AR490" s="148" t="s">
        <v>132</v>
      </c>
      <c r="AS490" s="148" t="s">
        <v>77</v>
      </c>
      <c r="AT490" s="13" t="s">
        <v>130</v>
      </c>
      <c r="AU490" s="13" t="s">
        <v>29</v>
      </c>
      <c r="AV490" s="13" t="s">
        <v>75</v>
      </c>
      <c r="AW490" s="148" t="s">
        <v>122</v>
      </c>
    </row>
    <row r="491" spans="2:63" s="188" customFormat="1" ht="16.5" customHeight="1">
      <c r="B491" s="111"/>
      <c r="C491" s="112" t="s">
        <v>726</v>
      </c>
      <c r="D491" s="112" t="s">
        <v>125</v>
      </c>
      <c r="E491" s="113" t="s">
        <v>676</v>
      </c>
      <c r="F491" s="114" t="s">
        <v>677</v>
      </c>
      <c r="G491" s="115" t="s">
        <v>137</v>
      </c>
      <c r="H491" s="116">
        <v>53.6</v>
      </c>
      <c r="I491" s="114" t="s">
        <v>1</v>
      </c>
      <c r="J491" s="26"/>
      <c r="K491" s="186" t="s">
        <v>1</v>
      </c>
      <c r="L491" s="117" t="s">
        <v>38</v>
      </c>
      <c r="M491" s="118">
        <v>0.23100000000000001</v>
      </c>
      <c r="N491" s="118">
        <f>M491*H491</f>
        <v>12.381600000000001</v>
      </c>
      <c r="O491" s="118">
        <v>8.4000000000000003E-4</v>
      </c>
      <c r="P491" s="118">
        <f>O491*H491</f>
        <v>4.5024000000000002E-2</v>
      </c>
      <c r="Q491" s="118">
        <v>0</v>
      </c>
      <c r="R491" s="119">
        <f>Q491*H491</f>
        <v>0</v>
      </c>
      <c r="AP491" s="190" t="s">
        <v>184</v>
      </c>
      <c r="AR491" s="190" t="s">
        <v>125</v>
      </c>
      <c r="AS491" s="190" t="s">
        <v>77</v>
      </c>
      <c r="AW491" s="190" t="s">
        <v>122</v>
      </c>
      <c r="BC491" s="120" t="e">
        <f>IF(L491="základní",#REF!,0)</f>
        <v>#REF!</v>
      </c>
      <c r="BD491" s="120">
        <f>IF(L491="snížená",#REF!,0)</f>
        <v>0</v>
      </c>
      <c r="BE491" s="120">
        <f>IF(L491="zákl. přenesená",#REF!,0)</f>
        <v>0</v>
      </c>
      <c r="BF491" s="120">
        <f>IF(L491="sníž. přenesená",#REF!,0)</f>
        <v>0</v>
      </c>
      <c r="BG491" s="120">
        <f>IF(L491="nulová",#REF!,0)</f>
        <v>0</v>
      </c>
      <c r="BH491" s="190" t="s">
        <v>75</v>
      </c>
      <c r="BI491" s="120" t="e">
        <f>ROUND(#REF!*H491,2)</f>
        <v>#REF!</v>
      </c>
      <c r="BJ491" s="190" t="s">
        <v>184</v>
      </c>
      <c r="BK491" s="190" t="s">
        <v>678</v>
      </c>
    </row>
    <row r="492" spans="2:63" s="11" customFormat="1">
      <c r="B492" s="121"/>
      <c r="D492" s="122" t="s">
        <v>132</v>
      </c>
      <c r="E492" s="123" t="s">
        <v>1</v>
      </c>
      <c r="F492" s="124" t="s">
        <v>679</v>
      </c>
      <c r="H492" s="123" t="s">
        <v>1</v>
      </c>
      <c r="J492" s="121"/>
      <c r="K492" s="125"/>
      <c r="L492" s="126"/>
      <c r="M492" s="126"/>
      <c r="N492" s="126"/>
      <c r="O492" s="126"/>
      <c r="P492" s="126"/>
      <c r="Q492" s="126"/>
      <c r="R492" s="127"/>
      <c r="AR492" s="123" t="s">
        <v>132</v>
      </c>
      <c r="AS492" s="123" t="s">
        <v>77</v>
      </c>
      <c r="AT492" s="11" t="s">
        <v>75</v>
      </c>
      <c r="AU492" s="11" t="s">
        <v>29</v>
      </c>
      <c r="AV492" s="11" t="s">
        <v>67</v>
      </c>
      <c r="AW492" s="123" t="s">
        <v>122</v>
      </c>
    </row>
    <row r="493" spans="2:63" s="12" customFormat="1">
      <c r="B493" s="128"/>
      <c r="D493" s="122" t="s">
        <v>132</v>
      </c>
      <c r="E493" s="129" t="s">
        <v>1</v>
      </c>
      <c r="F493" s="130" t="s">
        <v>680</v>
      </c>
      <c r="H493" s="131">
        <v>29.16</v>
      </c>
      <c r="J493" s="128"/>
      <c r="K493" s="132"/>
      <c r="L493" s="133"/>
      <c r="M493" s="133"/>
      <c r="N493" s="133"/>
      <c r="O493" s="133"/>
      <c r="P493" s="133"/>
      <c r="Q493" s="133"/>
      <c r="R493" s="134"/>
      <c r="AR493" s="129" t="s">
        <v>132</v>
      </c>
      <c r="AS493" s="129" t="s">
        <v>77</v>
      </c>
      <c r="AT493" s="12" t="s">
        <v>77</v>
      </c>
      <c r="AU493" s="12" t="s">
        <v>29</v>
      </c>
      <c r="AV493" s="12" t="s">
        <v>67</v>
      </c>
      <c r="AW493" s="129" t="s">
        <v>122</v>
      </c>
    </row>
    <row r="494" spans="2:63" s="12" customFormat="1">
      <c r="B494" s="128"/>
      <c r="D494" s="122" t="s">
        <v>132</v>
      </c>
      <c r="E494" s="129" t="s">
        <v>1</v>
      </c>
      <c r="F494" s="130" t="s">
        <v>681</v>
      </c>
      <c r="H494" s="131">
        <v>-3.33</v>
      </c>
      <c r="J494" s="128"/>
      <c r="K494" s="132"/>
      <c r="L494" s="133"/>
      <c r="M494" s="133"/>
      <c r="N494" s="133"/>
      <c r="O494" s="133"/>
      <c r="P494" s="133"/>
      <c r="Q494" s="133"/>
      <c r="R494" s="134"/>
      <c r="AR494" s="129" t="s">
        <v>132</v>
      </c>
      <c r="AS494" s="129" t="s">
        <v>77</v>
      </c>
      <c r="AT494" s="12" t="s">
        <v>77</v>
      </c>
      <c r="AU494" s="12" t="s">
        <v>29</v>
      </c>
      <c r="AV494" s="12" t="s">
        <v>67</v>
      </c>
      <c r="AW494" s="129" t="s">
        <v>122</v>
      </c>
    </row>
    <row r="495" spans="2:63" s="12" customFormat="1">
      <c r="B495" s="128"/>
      <c r="D495" s="122" t="s">
        <v>132</v>
      </c>
      <c r="E495" s="129" t="s">
        <v>1</v>
      </c>
      <c r="F495" s="130" t="s">
        <v>682</v>
      </c>
      <c r="H495" s="131">
        <v>0.92400000000000004</v>
      </c>
      <c r="J495" s="128"/>
      <c r="K495" s="132"/>
      <c r="L495" s="133"/>
      <c r="M495" s="133"/>
      <c r="N495" s="133"/>
      <c r="O495" s="133"/>
      <c r="P495" s="133"/>
      <c r="Q495" s="133"/>
      <c r="R495" s="134"/>
      <c r="AR495" s="129" t="s">
        <v>132</v>
      </c>
      <c r="AS495" s="129" t="s">
        <v>77</v>
      </c>
      <c r="AT495" s="12" t="s">
        <v>77</v>
      </c>
      <c r="AU495" s="12" t="s">
        <v>29</v>
      </c>
      <c r="AV495" s="12" t="s">
        <v>67</v>
      </c>
      <c r="AW495" s="129" t="s">
        <v>122</v>
      </c>
    </row>
    <row r="496" spans="2:63" s="11" customFormat="1">
      <c r="B496" s="121"/>
      <c r="D496" s="122" t="s">
        <v>132</v>
      </c>
      <c r="E496" s="123" t="s">
        <v>1</v>
      </c>
      <c r="F496" s="124" t="s">
        <v>683</v>
      </c>
      <c r="H496" s="123" t="s">
        <v>1</v>
      </c>
      <c r="J496" s="121"/>
      <c r="K496" s="125"/>
      <c r="L496" s="126"/>
      <c r="M496" s="126"/>
      <c r="N496" s="126"/>
      <c r="O496" s="126"/>
      <c r="P496" s="126"/>
      <c r="Q496" s="126"/>
      <c r="R496" s="127"/>
      <c r="AR496" s="123" t="s">
        <v>132</v>
      </c>
      <c r="AS496" s="123" t="s">
        <v>77</v>
      </c>
      <c r="AT496" s="11" t="s">
        <v>75</v>
      </c>
      <c r="AU496" s="11" t="s">
        <v>29</v>
      </c>
      <c r="AV496" s="11" t="s">
        <v>67</v>
      </c>
      <c r="AW496" s="123" t="s">
        <v>122</v>
      </c>
    </row>
    <row r="497" spans="2:49" s="12" customFormat="1">
      <c r="B497" s="128"/>
      <c r="D497" s="122" t="s">
        <v>132</v>
      </c>
      <c r="E497" s="129" t="s">
        <v>1</v>
      </c>
      <c r="F497" s="130" t="s">
        <v>684</v>
      </c>
      <c r="H497" s="131">
        <v>31.835999999999999</v>
      </c>
      <c r="J497" s="128"/>
      <c r="K497" s="132"/>
      <c r="L497" s="133"/>
      <c r="M497" s="133"/>
      <c r="N497" s="133"/>
      <c r="O497" s="133"/>
      <c r="P497" s="133"/>
      <c r="Q497" s="133"/>
      <c r="R497" s="134"/>
      <c r="AR497" s="129" t="s">
        <v>132</v>
      </c>
      <c r="AS497" s="129" t="s">
        <v>77</v>
      </c>
      <c r="AT497" s="12" t="s">
        <v>77</v>
      </c>
      <c r="AU497" s="12" t="s">
        <v>29</v>
      </c>
      <c r="AV497" s="12" t="s">
        <v>67</v>
      </c>
      <c r="AW497" s="129" t="s">
        <v>122</v>
      </c>
    </row>
    <row r="498" spans="2:49" s="12" customFormat="1">
      <c r="B498" s="128"/>
      <c r="D498" s="122" t="s">
        <v>132</v>
      </c>
      <c r="E498" s="129" t="s">
        <v>1</v>
      </c>
      <c r="F498" s="130" t="s">
        <v>685</v>
      </c>
      <c r="H498" s="131">
        <v>-4.99</v>
      </c>
      <c r="J498" s="128"/>
      <c r="K498" s="132"/>
      <c r="L498" s="133"/>
      <c r="M498" s="133"/>
      <c r="N498" s="133"/>
      <c r="O498" s="133"/>
      <c r="P498" s="133"/>
      <c r="Q498" s="133"/>
      <c r="R498" s="134"/>
      <c r="AR498" s="129" t="s">
        <v>132</v>
      </c>
      <c r="AS498" s="129" t="s">
        <v>77</v>
      </c>
      <c r="AT498" s="12" t="s">
        <v>77</v>
      </c>
      <c r="AU498" s="12" t="s">
        <v>29</v>
      </c>
      <c r="AV498" s="12" t="s">
        <v>67</v>
      </c>
      <c r="AW498" s="129" t="s">
        <v>122</v>
      </c>
    </row>
    <row r="499" spans="2:49" s="13" customFormat="1">
      <c r="B499" s="147"/>
      <c r="D499" s="122" t="s">
        <v>132</v>
      </c>
      <c r="E499" s="148" t="s">
        <v>1</v>
      </c>
      <c r="F499" s="149" t="s">
        <v>259</v>
      </c>
      <c r="H499" s="150">
        <v>53.599999999999994</v>
      </c>
      <c r="J499" s="147"/>
      <c r="K499" s="161"/>
      <c r="L499" s="162"/>
      <c r="M499" s="162"/>
      <c r="N499" s="162"/>
      <c r="O499" s="162"/>
      <c r="P499" s="162"/>
      <c r="Q499" s="162"/>
      <c r="R499" s="163"/>
      <c r="AR499" s="148" t="s">
        <v>132</v>
      </c>
      <c r="AS499" s="148" t="s">
        <v>77</v>
      </c>
      <c r="AT499" s="13" t="s">
        <v>130</v>
      </c>
      <c r="AU499" s="13" t="s">
        <v>29</v>
      </c>
      <c r="AV499" s="13" t="s">
        <v>75</v>
      </c>
      <c r="AW499" s="148" t="s">
        <v>122</v>
      </c>
    </row>
    <row r="500" spans="2:49" s="188" customFormat="1" ht="6.95" customHeight="1">
      <c r="B500" s="35"/>
      <c r="C500" s="36"/>
      <c r="D500" s="36"/>
      <c r="E500" s="36"/>
      <c r="F500" s="36"/>
      <c r="G500" s="36"/>
      <c r="H500" s="36"/>
      <c r="I500" s="36"/>
      <c r="J500" s="26"/>
    </row>
  </sheetData>
  <autoFilter ref="C98:I499" xr:uid="{00000000-0009-0000-0000-000001000000}"/>
  <mergeCells count="9">
    <mergeCell ref="E50:H50"/>
    <mergeCell ref="E89:H89"/>
    <mergeCell ref="E91:H91"/>
    <mergeCell ref="J2:T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7</vt:i4>
      </vt:variant>
    </vt:vector>
  </HeadingPairs>
  <TitlesOfParts>
    <vt:vector size="10" baseType="lpstr">
      <vt:lpstr>Titul</vt:lpstr>
      <vt:lpstr>ARS - ODPOČTY</vt:lpstr>
      <vt:lpstr>ARS - PŘÍPOČTY</vt:lpstr>
      <vt:lpstr>'ARS - ODPOČTY'!Názvy_tisku</vt:lpstr>
      <vt:lpstr>'ARS - PŘÍPOČTY'!Názvy_tisku</vt:lpstr>
      <vt:lpstr>'Rekapitulace stavby'!Názvy_tisku</vt:lpstr>
      <vt:lpstr>'ARS - ODPOČTY'!Oblast_tisku</vt:lpstr>
      <vt:lpstr>'ARS - PŘÍPOČTY'!Oblast_tisku</vt:lpstr>
      <vt:lpstr>'Rekapitulace stavby'!Oblast_tisku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WPICH\Wpich</dc:creator>
  <cp:lastModifiedBy>Uživatel systému Windows</cp:lastModifiedBy>
  <dcterms:created xsi:type="dcterms:W3CDTF">2019-04-15T07:42:54Z</dcterms:created>
  <dcterms:modified xsi:type="dcterms:W3CDTF">2019-04-16T09:33:35Z</dcterms:modified>
</cp:coreProperties>
</file>